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jardinsuisseag.sharepoint.com/sites/galabau_fr/Shared Documents/General/R_Kommunikation/GartenRevue/Gartenrevue_2026/Frühling_2026/Bestellformulare/"/>
    </mc:Choice>
  </mc:AlternateContent>
  <xr:revisionPtr revIDLastSave="13" documentId="13_ncr:1_{A53A04F7-EA37-456C-B1CB-33B5336C75A4}" xr6:coauthVersionLast="47" xr6:coauthVersionMax="47" xr10:uidLastSave="{F10950F2-2CCC-460E-9E64-0E3F416BD687}"/>
  <bookViews>
    <workbookView xWindow="-120" yWindow="-120" windowWidth="38640" windowHeight="21120" xr2:uid="{00000000-000D-0000-FFFF-FFFF00000000}"/>
  </bookViews>
  <sheets>
    <sheet name="E1" sheetId="7" r:id="rId1"/>
  </sheets>
  <definedNames>
    <definedName name="_xlnm.Print_Area" localSheetId="0">'E1'!$A$1:$AZ$47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V22" i="7" l="1"/>
  <c r="BV21" i="7"/>
  <c r="AP32" i="7"/>
  <c r="BB22" i="7"/>
  <c r="BO22" i="7" l="1"/>
  <c r="BO21" i="7"/>
  <c r="BO20" i="7"/>
  <c r="BO19" i="7"/>
  <c r="BO18" i="7"/>
  <c r="BO17" i="7"/>
  <c r="BO9" i="7"/>
  <c r="BO8" i="7"/>
  <c r="BB21" i="7" s="1"/>
  <c r="BO7" i="7"/>
  <c r="BB20" i="7" s="1"/>
  <c r="BO6" i="7"/>
  <c r="BB19" i="7" s="1"/>
  <c r="BO5" i="7"/>
  <c r="BB18" i="7" s="1"/>
  <c r="BO4" i="7"/>
  <c r="BB17" i="7" s="1"/>
  <c r="BL25" i="7" l="1"/>
  <c r="BV20" i="7" l="1"/>
  <c r="BV19" i="7"/>
  <c r="BV18" i="7"/>
  <c r="BJ25" i="7" l="1"/>
  <c r="AF26" i="7" l="1"/>
  <c r="AP35" i="7" s="1"/>
</calcChain>
</file>

<file path=xl/sharedStrings.xml><?xml version="1.0" encoding="utf-8"?>
<sst xmlns="http://schemas.openxmlformats.org/spreadsheetml/2006/main" count="73" uniqueCount="64">
  <si>
    <t>Strasse / Nr.</t>
  </si>
  <si>
    <t>PLZ / Ort</t>
  </si>
  <si>
    <t>Kontaktperson</t>
  </si>
  <si>
    <t>Telefon</t>
  </si>
  <si>
    <t>E-Mail</t>
  </si>
  <si>
    <t>Firma</t>
  </si>
  <si>
    <t>Stückpreis</t>
  </si>
  <si>
    <t xml:space="preserve">ab 50 bis 100 </t>
  </si>
  <si>
    <t>ab 10'001</t>
  </si>
  <si>
    <t>Feld 1</t>
  </si>
  <si>
    <t>Feld 2</t>
  </si>
  <si>
    <t>Feld 3</t>
  </si>
  <si>
    <t>Feld 4</t>
  </si>
  <si>
    <t>galabau@jardinsuisse.ch</t>
  </si>
  <si>
    <t>Erweitert</t>
  </si>
  <si>
    <t>Anzahl</t>
  </si>
  <si>
    <t>A4, ungefaltet</t>
  </si>
  <si>
    <t>Basis</t>
  </si>
  <si>
    <t>Aufpreis</t>
  </si>
  <si>
    <t>Printausgabe</t>
  </si>
  <si>
    <t>Informationen</t>
  </si>
  <si>
    <t>Auswahl individuelle Bereiche</t>
  </si>
  <si>
    <t>Individuelle Bereiche</t>
  </si>
  <si>
    <t>Muster</t>
  </si>
  <si>
    <t>Bestellung senden an</t>
  </si>
  <si>
    <t>Rechnungs-Total</t>
  </si>
  <si>
    <t>ab 101</t>
  </si>
  <si>
    <t>ab 501</t>
  </si>
  <si>
    <t>ab 1'001</t>
  </si>
  <si>
    <t>ab 5'001</t>
  </si>
  <si>
    <r>
      <t xml:space="preserve">Bestellmenge
</t>
    </r>
    <r>
      <rPr>
        <b/>
        <sz val="10"/>
        <color theme="4" tint="-0.249977111117893"/>
        <rFont val="Arial"/>
        <family val="2"/>
      </rPr>
      <t>Basis</t>
    </r>
  </si>
  <si>
    <t>=</t>
  </si>
  <si>
    <t>Total 
CHF</t>
  </si>
  <si>
    <t>anderes Format
gewünscht</t>
  </si>
  <si>
    <t>Fehler: max. 3</t>
  </si>
  <si>
    <t>Bestellmenge falsch</t>
  </si>
  <si>
    <r>
      <rPr>
        <b/>
        <sz val="10"/>
        <rFont val="Arial"/>
        <family val="2"/>
      </rPr>
      <t>Option</t>
    </r>
    <r>
      <rPr>
        <b/>
        <sz val="10"/>
        <color rgb="FF00B050"/>
        <rFont val="Arial"/>
        <family val="2"/>
      </rPr>
      <t xml:space="preserve">
</t>
    </r>
    <r>
      <rPr>
        <b/>
        <sz val="10"/>
        <color theme="5"/>
        <rFont val="Arial"/>
        <family val="2"/>
      </rPr>
      <t>Erweitert</t>
    </r>
  </si>
  <si>
    <t>Postanschrift</t>
  </si>
  <si>
    <t>Bestelldatum</t>
  </si>
  <si>
    <t>wie die letzte Ausgabe</t>
  </si>
  <si>
    <t>Feld</t>
  </si>
  <si>
    <t>neu</t>
  </si>
  <si>
    <r>
      <t xml:space="preserve">Wählen Sie bitte pro Feld </t>
    </r>
    <r>
      <rPr>
        <b/>
        <sz val="10"/>
        <color theme="0"/>
        <rFont val="Arial"/>
        <family val="2"/>
      </rPr>
      <t xml:space="preserve">Ihre Option </t>
    </r>
    <r>
      <rPr>
        <sz val="10"/>
        <color theme="0"/>
        <rFont val="Arial"/>
        <family val="2"/>
      </rPr>
      <t>(gelb)</t>
    </r>
  </si>
  <si>
    <t>Zeitschrift</t>
  </si>
  <si>
    <t xml:space="preserve">Alle Preise verstehen sich in CHF exkl. Mehrwertsteuer und exkl. Portokosten. </t>
  </si>
  <si>
    <t>JardinSuisse | Fachbereich GaLaBau | Bahnhofstrasse 94 | 5000 Aarau</t>
  </si>
  <si>
    <t>Total</t>
  </si>
  <si>
    <t>BO18</t>
  </si>
  <si>
    <t>BO19</t>
  </si>
  <si>
    <t>BO20</t>
  </si>
  <si>
    <t>BO21</t>
  </si>
  <si>
    <t>BO22</t>
  </si>
  <si>
    <t>BO23</t>
  </si>
  <si>
    <t>Bezug Optionenauswahl</t>
  </si>
  <si>
    <t>Mitgliedertarif für Zeitschrift</t>
  </si>
  <si>
    <r>
      <t xml:space="preserve">Texte und Bilder vorgegeben  </t>
    </r>
    <r>
      <rPr>
        <b/>
        <sz val="10"/>
        <rFont val="Wingdings 2"/>
        <family val="1"/>
        <charset val="2"/>
      </rPr>
      <t>P</t>
    </r>
    <r>
      <rPr>
        <sz val="10"/>
        <rFont val="Arial"/>
        <family val="2"/>
      </rPr>
      <t xml:space="preserve">
A4 gefaltet auf A5 </t>
    </r>
    <r>
      <rPr>
        <b/>
        <sz val="10"/>
        <rFont val="Wingdings 2"/>
        <family val="1"/>
        <charset val="2"/>
      </rPr>
      <t>P</t>
    </r>
    <r>
      <rPr>
        <sz val="10"/>
        <rFont val="Arial"/>
        <family val="2"/>
      </rPr>
      <t xml:space="preserve"> PDF-Datei </t>
    </r>
    <r>
      <rPr>
        <b/>
        <sz val="10"/>
        <rFont val="Wingdings 2"/>
        <family val="1"/>
        <charset val="2"/>
      </rPr>
      <t>P</t>
    </r>
    <r>
      <rPr>
        <sz val="10"/>
        <rFont val="Arial"/>
        <family val="2"/>
      </rPr>
      <t xml:space="preserve"> 
</t>
    </r>
  </si>
  <si>
    <r>
      <t xml:space="preserve">Mitgliedertarif für </t>
    </r>
    <r>
      <rPr>
        <b/>
        <sz val="12"/>
        <color rgb="FF0070C0"/>
        <rFont val="Arial Black"/>
        <family val="2"/>
      </rPr>
      <t>Basis</t>
    </r>
    <r>
      <rPr>
        <b/>
        <sz val="12"/>
        <color theme="1"/>
        <rFont val="Arial Black"/>
        <family val="2"/>
      </rPr>
      <t>-pdf</t>
    </r>
  </si>
  <si>
    <t>Das Muster haben Sie auf dem Postweg erhalten. Die fünf markierten Felder können Sie individuell gestalten. Wählen Sie einzelne Felder oder alle zusammen.</t>
  </si>
  <si>
    <t>Wählen Sie die Felder aus, welche Sie selber gestalten wollen. Möglich sind Texte  und/oder Bildmaterial in einer drucktauglichen Auflösung.</t>
  </si>
  <si>
    <r>
      <rPr>
        <sz val="10"/>
        <rFont val="Arial"/>
        <family val="2"/>
      </rPr>
      <t>Zusätzlich zu</t>
    </r>
    <r>
      <rPr>
        <sz val="10"/>
        <color rgb="FF0070C0"/>
        <rFont val="Arial"/>
        <family val="2"/>
      </rPr>
      <t xml:space="preserve"> Basis</t>
    </r>
    <r>
      <rPr>
        <sz val="10"/>
        <color theme="1"/>
        <rFont val="Arial"/>
        <family val="2"/>
      </rPr>
      <t xml:space="preserve">  
Ihr Firmenlogo </t>
    </r>
    <r>
      <rPr>
        <b/>
        <sz val="10"/>
        <color theme="1"/>
        <rFont val="Wingdings 2"/>
        <family val="1"/>
        <charset val="2"/>
      </rPr>
      <t>P</t>
    </r>
    <r>
      <rPr>
        <sz val="14.5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 1 bis 5 individuelle Bereiche </t>
    </r>
    <r>
      <rPr>
        <sz val="8"/>
        <color theme="1"/>
        <rFont val="Arial"/>
        <family val="2"/>
      </rPr>
      <t>(gemäss Muster)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Wingdings 2"/>
        <family val="1"/>
        <charset val="2"/>
      </rPr>
      <t>P</t>
    </r>
  </si>
  <si>
    <r>
      <t xml:space="preserve">Sie erhalten die </t>
    </r>
    <r>
      <rPr>
        <sz val="10"/>
        <color rgb="FF0070C0"/>
        <rFont val="Arial"/>
        <family val="2"/>
      </rPr>
      <t>Basis</t>
    </r>
    <r>
      <rPr>
        <sz val="10"/>
        <color theme="1"/>
        <rFont val="Arial"/>
        <family val="2"/>
      </rPr>
      <t>-Ausgabe der Gartenrevue, ohne individuelle Bereiche, als pdf Datei.</t>
    </r>
  </si>
  <si>
    <t>Feld 5</t>
  </si>
  <si>
    <r>
      <t xml:space="preserve">pdf </t>
    </r>
    <r>
      <rPr>
        <sz val="10"/>
        <color rgb="FF0070C0"/>
        <rFont val="Arial"/>
        <family val="2"/>
      </rPr>
      <t>Basis</t>
    </r>
  </si>
  <si>
    <t>Bestellformular Gartenrevue Frühling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</si>
</sst>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164" formatCode="&quot;CHF&quot;\ #,##0.00"/>
  </numFmts>
  <fonts count="3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0070C0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theme="4" tint="-0.249977111117893"/>
      <name val="Arial"/>
      <family val="2"/>
    </font>
    <font>
      <b/>
      <sz val="8"/>
      <color theme="1"/>
      <name val="Arial"/>
      <family val="2"/>
    </font>
    <font>
      <sz val="10"/>
      <color theme="0"/>
      <name val="Arial"/>
      <family val="2"/>
    </font>
    <font>
      <sz val="8"/>
      <color rgb="FF00B050"/>
      <name val="Arial"/>
      <family val="2"/>
    </font>
    <font>
      <sz val="14.5"/>
      <color theme="1"/>
      <name val="Arial"/>
      <family val="2"/>
    </font>
    <font>
      <b/>
      <sz val="10"/>
      <name val="Wingdings 2"/>
      <family val="1"/>
      <charset val="2"/>
    </font>
    <font>
      <b/>
      <sz val="10"/>
      <color theme="1"/>
      <name val="Wingdings 2"/>
      <family val="1"/>
      <charset val="2"/>
    </font>
    <font>
      <b/>
      <sz val="10"/>
      <color theme="5"/>
      <name val="Arial"/>
      <family val="2"/>
    </font>
    <font>
      <sz val="8"/>
      <color theme="4" tint="-0.249977111117893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Arial Black"/>
      <family val="2"/>
    </font>
    <font>
      <sz val="15"/>
      <color theme="1"/>
      <name val="Arial Black"/>
      <family val="2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b/>
      <sz val="12"/>
      <color rgb="FF0070C0"/>
      <name val="Arial Black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5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0" fillId="2" borderId="0" xfId="0" applyFont="1" applyFill="1"/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0" fillId="2" borderId="0" xfId="0" applyFont="1" applyFill="1" applyAlignment="1">
      <alignment vertical="center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0" fontId="6" fillId="2" borderId="0" xfId="0" applyFont="1" applyFill="1"/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3" xfId="0" applyFont="1" applyBorder="1"/>
    <xf numFmtId="0" fontId="20" fillId="0" borderId="0" xfId="0" applyFont="1" applyAlignment="1">
      <alignment vertical="center"/>
    </xf>
    <xf numFmtId="0" fontId="1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18" xfId="0" applyFont="1" applyBorder="1" applyAlignment="1">
      <alignment vertical="center"/>
    </xf>
    <xf numFmtId="0" fontId="5" fillId="0" borderId="21" xfId="0" applyFont="1" applyBorder="1"/>
    <xf numFmtId="0" fontId="5" fillId="0" borderId="18" xfId="0" applyFont="1" applyBorder="1"/>
    <xf numFmtId="0" fontId="5" fillId="0" borderId="21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27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5" fillId="0" borderId="22" xfId="0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44" fontId="5" fillId="0" borderId="22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1" fillId="0" borderId="18" xfId="0" applyFont="1" applyBorder="1"/>
    <xf numFmtId="0" fontId="8" fillId="0" borderId="21" xfId="0" applyFont="1" applyBorder="1"/>
    <xf numFmtId="0" fontId="5" fillId="0" borderId="27" xfId="0" applyFont="1" applyBorder="1"/>
    <xf numFmtId="0" fontId="5" fillId="0" borderId="22" xfId="0" applyFont="1" applyBorder="1"/>
    <xf numFmtId="0" fontId="8" fillId="0" borderId="22" xfId="0" applyFont="1" applyBorder="1"/>
    <xf numFmtId="0" fontId="8" fillId="0" borderId="23" xfId="0" applyFont="1" applyBorder="1"/>
    <xf numFmtId="0" fontId="1" fillId="0" borderId="1" xfId="0" applyFont="1" applyBorder="1"/>
    <xf numFmtId="0" fontId="5" fillId="0" borderId="1" xfId="0" applyFont="1" applyBorder="1"/>
    <xf numFmtId="164" fontId="4" fillId="0" borderId="3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14" xfId="0" applyFont="1" applyBorder="1" applyAlignment="1">
      <alignment vertical="center"/>
    </xf>
    <xf numFmtId="0" fontId="17" fillId="0" borderId="0" xfId="0" applyFont="1" applyAlignment="1" applyProtection="1">
      <alignment vertical="center"/>
      <protection locked="0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7" fillId="0" borderId="0" xfId="0" applyFont="1" applyProtection="1">
      <protection locked="0"/>
    </xf>
    <xf numFmtId="0" fontId="29" fillId="0" borderId="15" xfId="0" applyFont="1" applyBorder="1" applyAlignment="1">
      <alignment horizontal="left" vertical="center"/>
    </xf>
    <xf numFmtId="0" fontId="29" fillId="0" borderId="16" xfId="0" applyFont="1" applyBorder="1" applyAlignment="1">
      <alignment horizontal="left" vertical="center"/>
    </xf>
    <xf numFmtId="0" fontId="29" fillId="0" borderId="17" xfId="0" applyFont="1" applyBorder="1" applyAlignment="1">
      <alignment horizontal="left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4" fontId="31" fillId="0" borderId="29" xfId="0" applyNumberFormat="1" applyFont="1" applyBorder="1" applyAlignment="1">
      <alignment horizontal="center" vertical="center"/>
    </xf>
    <xf numFmtId="44" fontId="31" fillId="0" borderId="3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20" fillId="0" borderId="0" xfId="0" applyFont="1" applyAlignment="1">
      <alignment horizontal="center" vertical="top" wrapText="1"/>
    </xf>
    <xf numFmtId="0" fontId="20" fillId="0" borderId="21" xfId="0" applyFont="1" applyBorder="1" applyAlignment="1">
      <alignment horizontal="center" vertical="top" wrapText="1"/>
    </xf>
    <xf numFmtId="164" fontId="32" fillId="0" borderId="1" xfId="0" applyNumberFormat="1" applyFont="1" applyBorder="1" applyAlignment="1">
      <alignment horizontal="center" vertical="center"/>
    </xf>
    <xf numFmtId="44" fontId="32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right" vertical="center"/>
    </xf>
    <xf numFmtId="0" fontId="34" fillId="0" borderId="2" xfId="0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left" vertical="top" wrapText="1"/>
    </xf>
    <xf numFmtId="0" fontId="29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44" fontId="6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4" fontId="4" fillId="0" borderId="0" xfId="0" applyNumberFormat="1" applyFont="1" applyAlignment="1">
      <alignment horizontal="center" vertical="center"/>
    </xf>
    <xf numFmtId="3" fontId="5" fillId="2" borderId="0" xfId="0" applyNumberFormat="1" applyFont="1" applyFill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left" vertical="center"/>
    </xf>
    <xf numFmtId="0" fontId="18" fillId="3" borderId="0" xfId="0" applyFont="1" applyFill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44" fontId="11" fillId="0" borderId="7" xfId="0" applyNumberFormat="1" applyFont="1" applyBorder="1" applyAlignment="1">
      <alignment horizontal="center" vertical="center"/>
    </xf>
    <xf numFmtId="44" fontId="11" fillId="0" borderId="12" xfId="0" applyNumberFormat="1" applyFont="1" applyBorder="1" applyAlignment="1">
      <alignment horizontal="center" vertical="center"/>
    </xf>
    <xf numFmtId="44" fontId="26" fillId="0" borderId="6" xfId="0" applyNumberFormat="1" applyFont="1" applyBorder="1" applyAlignment="1">
      <alignment horizontal="center" vertical="center" wrapText="1"/>
    </xf>
    <xf numFmtId="44" fontId="26" fillId="0" borderId="6" xfId="0" applyNumberFormat="1" applyFont="1" applyBorder="1" applyAlignment="1">
      <alignment horizontal="center" vertical="center"/>
    </xf>
    <xf numFmtId="44" fontId="26" fillId="0" borderId="1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8" fillId="2" borderId="0" xfId="0" applyFont="1" applyFill="1" applyAlignment="1">
      <alignment horizontal="center" vertical="center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0" xfId="0" applyFont="1" applyAlignment="1" applyProtection="1">
      <alignment horizontal="left" vertical="center"/>
      <protection locked="0"/>
    </xf>
    <xf numFmtId="0" fontId="8" fillId="2" borderId="1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44" fontId="17" fillId="0" borderId="0" xfId="0" applyNumberFormat="1" applyFont="1" applyAlignment="1">
      <alignment horizontal="center"/>
    </xf>
    <xf numFmtId="0" fontId="30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/>
    </xf>
    <xf numFmtId="4" fontId="6" fillId="0" borderId="12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1" fillId="0" borderId="2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4" fontId="5" fillId="0" borderId="2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0" fontId="17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top" wrapText="1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</cellXfs>
  <cellStyles count="1">
    <cellStyle name="Standard" xfId="0" builtinId="0"/>
  </cellStyles>
  <dxfs count="64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 tint="0.59996337778862885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auto="1"/>
      </font>
      <fill>
        <patternFill>
          <bgColor theme="7" tint="0.59996337778862885"/>
        </patternFill>
      </fill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color theme="1"/>
      </font>
      <fill>
        <patternFill>
          <bgColor rgb="FF00FF00"/>
        </patternFill>
      </fill>
    </dxf>
    <dxf>
      <font>
        <color theme="1"/>
      </font>
      <fill>
        <patternFill>
          <bgColor rgb="FF00FF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9664"/>
      <color rgb="FFB24262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BU$19" lockText="1" noThreeD="1"/>
</file>

<file path=xl/ctrlProps/ctrlProp2.xml><?xml version="1.0" encoding="utf-8"?>
<formControlPr xmlns="http://schemas.microsoft.com/office/spreadsheetml/2009/9/main" objectType="CheckBox" fmlaLink="$BU$20" lockText="1" noThreeD="1"/>
</file>

<file path=xl/ctrlProps/ctrlProp3.xml><?xml version="1.0" encoding="utf-8"?>
<formControlPr xmlns="http://schemas.microsoft.com/office/spreadsheetml/2009/9/main" objectType="CheckBox" fmlaLink="$BU$21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fmlaLink="$BB$25" lockText="1" noThreeD="1"/>
</file>

<file path=xl/ctrlProps/ctrlProp6.xml><?xml version="1.0" encoding="utf-8"?>
<formControlPr xmlns="http://schemas.microsoft.com/office/spreadsheetml/2009/9/main" objectType="Radio" checked="Checked" firstButton="1" fmlaLink="$BP$29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CheckBox" fmlaLink="$BU$18" lockText="1" noThreeD="1"/>
</file>

<file path=xl/ctrlProps/ctrlProp14.xml><?xml version="1.0" encoding="utf-8"?>
<formControlPr xmlns="http://schemas.microsoft.com/office/spreadsheetml/2009/9/main" objectType="CheckBox" fmlaLink="$BU$22" lockText="1" noThreeD="1"/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16</xdr:row>
          <xdr:rowOff>161925</xdr:rowOff>
        </xdr:from>
        <xdr:to>
          <xdr:col>29</xdr:col>
          <xdr:colOff>28575</xdr:colOff>
          <xdr:row>18</xdr:row>
          <xdr:rowOff>28575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17</xdr:row>
          <xdr:rowOff>161925</xdr:rowOff>
        </xdr:from>
        <xdr:to>
          <xdr:col>29</xdr:col>
          <xdr:colOff>28575</xdr:colOff>
          <xdr:row>19</xdr:row>
          <xdr:rowOff>28575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18</xdr:row>
          <xdr:rowOff>161925</xdr:rowOff>
        </xdr:from>
        <xdr:to>
          <xdr:col>29</xdr:col>
          <xdr:colOff>28575</xdr:colOff>
          <xdr:row>20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19</xdr:row>
          <xdr:rowOff>161925</xdr:rowOff>
        </xdr:from>
        <xdr:to>
          <xdr:col>29</xdr:col>
          <xdr:colOff>28575</xdr:colOff>
          <xdr:row>21</xdr:row>
          <xdr:rowOff>28575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19050</xdr:colOff>
          <xdr:row>24</xdr:row>
          <xdr:rowOff>180975</xdr:rowOff>
        </xdr:from>
        <xdr:to>
          <xdr:col>45</xdr:col>
          <xdr:colOff>19050</xdr:colOff>
          <xdr:row>26</xdr:row>
          <xdr:rowOff>9525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24</xdr:row>
          <xdr:rowOff>180975</xdr:rowOff>
        </xdr:from>
        <xdr:to>
          <xdr:col>27</xdr:col>
          <xdr:colOff>19050</xdr:colOff>
          <xdr:row>26</xdr:row>
          <xdr:rowOff>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16</xdr:row>
          <xdr:rowOff>19050</xdr:rowOff>
        </xdr:from>
        <xdr:to>
          <xdr:col>3</xdr:col>
          <xdr:colOff>0</xdr:colOff>
          <xdr:row>16</xdr:row>
          <xdr:rowOff>161925</xdr:rowOff>
        </xdr:to>
        <xdr:sp macro="" textlink="">
          <xdr:nvSpPr>
            <xdr:cNvPr id="2095" name="Option Button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</xdr:row>
          <xdr:rowOff>9525</xdr:rowOff>
        </xdr:from>
        <xdr:to>
          <xdr:col>2</xdr:col>
          <xdr:colOff>114300</xdr:colOff>
          <xdr:row>17</xdr:row>
          <xdr:rowOff>152400</xdr:rowOff>
        </xdr:to>
        <xdr:sp macro="" textlink="">
          <xdr:nvSpPr>
            <xdr:cNvPr id="2096" name="Option Button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</xdr:row>
          <xdr:rowOff>161925</xdr:rowOff>
        </xdr:from>
        <xdr:to>
          <xdr:col>2</xdr:col>
          <xdr:colOff>104775</xdr:colOff>
          <xdr:row>19</xdr:row>
          <xdr:rowOff>0</xdr:rowOff>
        </xdr:to>
        <xdr:sp macro="" textlink="">
          <xdr:nvSpPr>
            <xdr:cNvPr id="2097" name="Option Button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18</xdr:row>
          <xdr:rowOff>152400</xdr:rowOff>
        </xdr:from>
        <xdr:to>
          <xdr:col>2</xdr:col>
          <xdr:colOff>85725</xdr:colOff>
          <xdr:row>19</xdr:row>
          <xdr:rowOff>161925</xdr:rowOff>
        </xdr:to>
        <xdr:sp macro="" textlink="">
          <xdr:nvSpPr>
            <xdr:cNvPr id="2098" name="Option Button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19</xdr:row>
          <xdr:rowOff>152400</xdr:rowOff>
        </xdr:from>
        <xdr:to>
          <xdr:col>2</xdr:col>
          <xdr:colOff>76200</xdr:colOff>
          <xdr:row>21</xdr:row>
          <xdr:rowOff>0</xdr:rowOff>
        </xdr:to>
        <xdr:sp macro="" textlink="">
          <xdr:nvSpPr>
            <xdr:cNvPr id="2099" name="Option Button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20</xdr:row>
          <xdr:rowOff>171450</xdr:rowOff>
        </xdr:from>
        <xdr:to>
          <xdr:col>2</xdr:col>
          <xdr:colOff>95250</xdr:colOff>
          <xdr:row>21</xdr:row>
          <xdr:rowOff>161925</xdr:rowOff>
        </xdr:to>
        <xdr:sp macro="" textlink="">
          <xdr:nvSpPr>
            <xdr:cNvPr id="2100" name="Option Button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30</xdr:row>
          <xdr:rowOff>171450</xdr:rowOff>
        </xdr:from>
        <xdr:to>
          <xdr:col>2</xdr:col>
          <xdr:colOff>95250</xdr:colOff>
          <xdr:row>32</xdr:row>
          <xdr:rowOff>9525</xdr:rowOff>
        </xdr:to>
        <xdr:sp macro="" textlink="">
          <xdr:nvSpPr>
            <xdr:cNvPr id="2101" name="Option Button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20</xdr:row>
          <xdr:rowOff>161925</xdr:rowOff>
        </xdr:from>
        <xdr:to>
          <xdr:col>29</xdr:col>
          <xdr:colOff>28575</xdr:colOff>
          <xdr:row>22</xdr:row>
          <xdr:rowOff>28575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V51"/>
  <sheetViews>
    <sheetView showGridLines="0" tabSelected="1" view="pageLayout" zoomScale="110" zoomScaleNormal="115" zoomScalePageLayoutView="110" workbookViewId="0">
      <selection activeCell="P26" sqref="P26:U26"/>
    </sheetView>
  </sheetViews>
  <sheetFormatPr baseColWidth="10" defaultColWidth="11.42578125" defaultRowHeight="14.25" x14ac:dyDescent="0.2"/>
  <cols>
    <col min="1" max="1" width="1.5703125" style="1" customWidth="1"/>
    <col min="2" max="9" width="1.7109375" style="1" customWidth="1"/>
    <col min="10" max="10" width="1" style="1" customWidth="1"/>
    <col min="11" max="50" width="1.7109375" style="1" customWidth="1"/>
    <col min="51" max="51" width="1" style="1" customWidth="1"/>
    <col min="52" max="52" width="1.7109375" style="1" customWidth="1"/>
    <col min="53" max="53" width="2.7109375" style="30" customWidth="1"/>
    <col min="54" max="70" width="2.7109375" style="30" hidden="1" customWidth="1"/>
    <col min="71" max="72" width="11.42578125" style="30" hidden="1" customWidth="1"/>
    <col min="73" max="73" width="7.42578125" style="1" hidden="1" customWidth="1"/>
    <col min="74" max="74" width="11.42578125" style="1" hidden="1" customWidth="1"/>
    <col min="75" max="16384" width="11.42578125" style="1"/>
  </cols>
  <sheetData>
    <row r="1" spans="2:72" ht="20.25" customHeight="1" x14ac:dyDescent="0.2">
      <c r="B1" s="124" t="s">
        <v>63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7"/>
    </row>
    <row r="2" spans="2:72" ht="10.5" customHeight="1" x14ac:dyDescent="0.2"/>
    <row r="3" spans="2:72" s="2" customFormat="1" ht="23.25" customHeight="1" x14ac:dyDescent="0.2">
      <c r="B3" s="125" t="s">
        <v>44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8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</row>
    <row r="4" spans="2:72" ht="15" customHeight="1" x14ac:dyDescent="0.2">
      <c r="B4" s="35" t="s">
        <v>38</v>
      </c>
      <c r="K4" s="131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BA4" s="32"/>
      <c r="BB4" s="132"/>
      <c r="BC4" s="132"/>
      <c r="BD4" s="132"/>
      <c r="BE4" s="132"/>
      <c r="BK4" s="30" t="s">
        <v>19</v>
      </c>
      <c r="BO4" s="123">
        <f>(IF(BP29=1,L17,0))</f>
        <v>1.2</v>
      </c>
      <c r="BP4" s="123"/>
      <c r="BQ4" s="123"/>
      <c r="BR4" s="123"/>
    </row>
    <row r="5" spans="2:72" ht="15" customHeight="1" x14ac:dyDescent="0.2">
      <c r="B5" s="127" t="s">
        <v>5</v>
      </c>
      <c r="C5" s="127"/>
      <c r="D5" s="127"/>
      <c r="E5" s="127"/>
      <c r="F5" s="127"/>
      <c r="G5" s="127"/>
      <c r="H5" s="127"/>
      <c r="I5" s="127"/>
      <c r="J5" s="127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BA5" s="32"/>
      <c r="BO5" s="123">
        <f>(IF(BP29=2,L18,0))</f>
        <v>0</v>
      </c>
      <c r="BP5" s="123"/>
      <c r="BQ5" s="123"/>
      <c r="BR5" s="123"/>
    </row>
    <row r="6" spans="2:72" ht="15" customHeight="1" x14ac:dyDescent="0.2">
      <c r="B6" s="127" t="s">
        <v>2</v>
      </c>
      <c r="C6" s="127"/>
      <c r="D6" s="127"/>
      <c r="E6" s="127"/>
      <c r="F6" s="127"/>
      <c r="G6" s="127"/>
      <c r="H6" s="127"/>
      <c r="I6" s="127"/>
      <c r="J6" s="127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BA6" s="32"/>
      <c r="BO6" s="123">
        <f>(IF(BP29=3,L19,0))</f>
        <v>0</v>
      </c>
      <c r="BP6" s="123"/>
      <c r="BQ6" s="123"/>
      <c r="BR6" s="123"/>
    </row>
    <row r="7" spans="2:72" ht="15" customHeight="1" x14ac:dyDescent="0.2">
      <c r="B7" s="128" t="s">
        <v>0</v>
      </c>
      <c r="C7" s="127"/>
      <c r="D7" s="127"/>
      <c r="E7" s="127"/>
      <c r="F7" s="127"/>
      <c r="G7" s="127"/>
      <c r="H7" s="127"/>
      <c r="I7" s="127"/>
      <c r="J7" s="127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BA7" s="32"/>
      <c r="BO7" s="123">
        <f>(IF(BP29=4,L20,0))</f>
        <v>0</v>
      </c>
      <c r="BP7" s="123"/>
      <c r="BQ7" s="123"/>
      <c r="BR7" s="123"/>
    </row>
    <row r="8" spans="2:72" ht="15" customHeight="1" x14ac:dyDescent="0.2">
      <c r="B8" s="127" t="s">
        <v>1</v>
      </c>
      <c r="C8" s="127"/>
      <c r="D8" s="127"/>
      <c r="E8" s="127"/>
      <c r="F8" s="127"/>
      <c r="G8" s="127"/>
      <c r="H8" s="127"/>
      <c r="I8" s="127"/>
      <c r="J8" s="127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BA8" s="32"/>
      <c r="BO8" s="123">
        <f>(IF(BP29=5,L21,0))</f>
        <v>0</v>
      </c>
      <c r="BP8" s="123"/>
      <c r="BQ8" s="123"/>
      <c r="BR8" s="123"/>
    </row>
    <row r="9" spans="2:72" ht="15" customHeight="1" x14ac:dyDescent="0.2">
      <c r="B9" s="127" t="s">
        <v>3</v>
      </c>
      <c r="C9" s="127"/>
      <c r="D9" s="127"/>
      <c r="E9" s="127"/>
      <c r="F9" s="127"/>
      <c r="G9" s="127"/>
      <c r="H9" s="127"/>
      <c r="I9" s="127"/>
      <c r="J9" s="127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BA9" s="32"/>
      <c r="BO9" s="123">
        <f>(IF(BP29=6,L22,0))</f>
        <v>0</v>
      </c>
      <c r="BP9" s="123"/>
      <c r="BQ9" s="123"/>
      <c r="BR9" s="123"/>
    </row>
    <row r="10" spans="2:72" ht="15" customHeight="1" x14ac:dyDescent="0.2">
      <c r="B10" s="127" t="s">
        <v>4</v>
      </c>
      <c r="C10" s="127"/>
      <c r="D10" s="127"/>
      <c r="E10" s="127"/>
      <c r="F10" s="127"/>
      <c r="G10" s="127"/>
      <c r="H10" s="127"/>
      <c r="I10" s="127"/>
      <c r="J10" s="127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BA10" s="32"/>
    </row>
    <row r="11" spans="2:72" ht="9.75" customHeight="1" thickBot="1" x14ac:dyDescent="0.25">
      <c r="B11" s="35"/>
      <c r="C11" s="4"/>
      <c r="D11" s="35"/>
      <c r="E11" s="35"/>
      <c r="F11" s="35"/>
      <c r="G11" s="35"/>
      <c r="H11" s="35"/>
      <c r="I11" s="35"/>
      <c r="J11" s="35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BA11" s="32"/>
    </row>
    <row r="12" spans="2:72" ht="19.5" x14ac:dyDescent="0.2">
      <c r="B12" s="73" t="s">
        <v>54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5"/>
      <c r="AZ12" s="19"/>
      <c r="BA12" s="32"/>
    </row>
    <row r="13" spans="2:72" ht="6" customHeight="1" x14ac:dyDescent="0.2">
      <c r="B13" s="4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42"/>
      <c r="AZ13" s="3"/>
    </row>
    <row r="14" spans="2:72" s="3" customFormat="1" ht="12.75" x14ac:dyDescent="0.2">
      <c r="B14" s="142" t="s">
        <v>17</v>
      </c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4"/>
      <c r="T14" s="145" t="s">
        <v>14</v>
      </c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6"/>
      <c r="AZ14" s="2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</row>
    <row r="15" spans="2:72" s="3" customFormat="1" ht="45.75" customHeight="1" x14ac:dyDescent="0.2">
      <c r="B15" s="135" t="s">
        <v>55</v>
      </c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7"/>
      <c r="T15" s="147" t="s">
        <v>59</v>
      </c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9"/>
      <c r="AZ15" s="21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</row>
    <row r="16" spans="2:72" s="4" customFormat="1" ht="15" customHeight="1" x14ac:dyDescent="0.25">
      <c r="B16" s="140" t="s">
        <v>15</v>
      </c>
      <c r="C16" s="141"/>
      <c r="D16" s="141"/>
      <c r="E16" s="141"/>
      <c r="F16" s="141"/>
      <c r="G16" s="141"/>
      <c r="H16" s="141"/>
      <c r="I16" s="141"/>
      <c r="J16" s="141"/>
      <c r="K16" s="141"/>
      <c r="L16" s="138" t="s">
        <v>6</v>
      </c>
      <c r="M16" s="138"/>
      <c r="N16" s="138"/>
      <c r="O16" s="138"/>
      <c r="P16" s="138"/>
      <c r="Q16" s="138"/>
      <c r="R16" s="138"/>
      <c r="S16" s="139"/>
      <c r="T16" s="150" t="s">
        <v>18</v>
      </c>
      <c r="U16" s="150"/>
      <c r="V16" s="150"/>
      <c r="W16" s="150"/>
      <c r="X16" s="150"/>
      <c r="Y16" s="150"/>
      <c r="Z16" s="151"/>
      <c r="AA16" s="155" t="s">
        <v>21</v>
      </c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6"/>
      <c r="AW16" s="156"/>
      <c r="AX16" s="156"/>
      <c r="AY16" s="157"/>
      <c r="AZ16" s="5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67"/>
      <c r="BT16" s="23"/>
    </row>
    <row r="17" spans="2:74" s="4" customFormat="1" ht="13.5" customHeight="1" x14ac:dyDescent="0.25">
      <c r="B17" s="121"/>
      <c r="C17" s="122"/>
      <c r="D17" s="101" t="s">
        <v>7</v>
      </c>
      <c r="E17" s="101"/>
      <c r="F17" s="101"/>
      <c r="G17" s="101"/>
      <c r="H17" s="101"/>
      <c r="I17" s="101"/>
      <c r="J17" s="101"/>
      <c r="K17" s="102"/>
      <c r="L17" s="108">
        <v>1.2</v>
      </c>
      <c r="M17" s="108"/>
      <c r="N17" s="108"/>
      <c r="O17" s="108"/>
      <c r="P17" s="108"/>
      <c r="Q17" s="108"/>
      <c r="R17" s="108"/>
      <c r="S17" s="109"/>
      <c r="T17" s="110">
        <v>420</v>
      </c>
      <c r="U17" s="111"/>
      <c r="V17" s="111"/>
      <c r="W17" s="111"/>
      <c r="X17" s="111"/>
      <c r="Y17" s="111"/>
      <c r="Z17" s="112"/>
      <c r="AA17" s="65"/>
      <c r="AB17" s="134" t="s">
        <v>42</v>
      </c>
      <c r="AC17" s="13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/>
      <c r="AN17" s="134"/>
      <c r="AO17" s="134"/>
      <c r="AP17" s="134"/>
      <c r="AQ17" s="134"/>
      <c r="AR17" s="134"/>
      <c r="AS17" s="134"/>
      <c r="AT17" s="134"/>
      <c r="AU17" s="134"/>
      <c r="AV17" s="134"/>
      <c r="AW17" s="134"/>
      <c r="AX17" s="5"/>
      <c r="AY17" s="44"/>
      <c r="AZ17" s="5"/>
      <c r="BA17" s="23"/>
      <c r="BB17" s="152">
        <f>(IF(BP29=1,P26*BO4,0))</f>
        <v>0</v>
      </c>
      <c r="BC17" s="152"/>
      <c r="BD17" s="152"/>
      <c r="BE17" s="152"/>
      <c r="BF17" s="152"/>
      <c r="BG17" s="23"/>
      <c r="BH17" s="23"/>
      <c r="BI17" s="23"/>
      <c r="BJ17" s="23"/>
      <c r="BK17" s="23"/>
      <c r="BL17" s="23"/>
      <c r="BM17" s="23"/>
      <c r="BN17" s="68" t="s">
        <v>47</v>
      </c>
      <c r="BO17" s="133">
        <f>(IF(BP29=1,101,0))</f>
        <v>101</v>
      </c>
      <c r="BP17" s="133"/>
      <c r="BQ17" s="133"/>
      <c r="BR17" s="133"/>
      <c r="BS17" s="33" t="s">
        <v>22</v>
      </c>
      <c r="BT17" s="23"/>
      <c r="BU17" s="33" t="s">
        <v>40</v>
      </c>
      <c r="BV17" s="23"/>
    </row>
    <row r="18" spans="2:74" s="4" customFormat="1" ht="13.5" customHeight="1" x14ac:dyDescent="0.25">
      <c r="B18" s="121"/>
      <c r="C18" s="122"/>
      <c r="D18" s="101" t="s">
        <v>26</v>
      </c>
      <c r="E18" s="101"/>
      <c r="F18" s="101"/>
      <c r="G18" s="101"/>
      <c r="H18" s="101"/>
      <c r="I18" s="101"/>
      <c r="J18" s="101"/>
      <c r="K18" s="102"/>
      <c r="L18" s="108">
        <v>0.85</v>
      </c>
      <c r="M18" s="108"/>
      <c r="N18" s="108"/>
      <c r="O18" s="108"/>
      <c r="P18" s="108"/>
      <c r="Q18" s="108"/>
      <c r="R18" s="108"/>
      <c r="S18" s="109"/>
      <c r="T18" s="111"/>
      <c r="U18" s="111"/>
      <c r="V18" s="111"/>
      <c r="W18" s="111"/>
      <c r="X18" s="111"/>
      <c r="Y18" s="111"/>
      <c r="Z18" s="112"/>
      <c r="AB18" s="6"/>
      <c r="AC18" s="6"/>
      <c r="AD18" s="5" t="s">
        <v>9</v>
      </c>
      <c r="AE18" s="5"/>
      <c r="AF18" s="5"/>
      <c r="AG18" s="5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5"/>
      <c r="AY18" s="44"/>
      <c r="AZ18" s="5"/>
      <c r="BA18" s="23"/>
      <c r="BB18" s="152">
        <f>(IF(BP29=2,P26*BO5,0))</f>
        <v>0</v>
      </c>
      <c r="BC18" s="152"/>
      <c r="BD18" s="152"/>
      <c r="BE18" s="152"/>
      <c r="BF18" s="152"/>
      <c r="BG18" s="23"/>
      <c r="BH18" s="23"/>
      <c r="BI18" s="23"/>
      <c r="BJ18" s="23"/>
      <c r="BK18" s="23"/>
      <c r="BL18" s="23"/>
      <c r="BM18" s="23"/>
      <c r="BN18" s="68" t="s">
        <v>48</v>
      </c>
      <c r="BO18" s="133">
        <f>(IF(BP29=2,501,0))</f>
        <v>0</v>
      </c>
      <c r="BP18" s="133"/>
      <c r="BQ18" s="133"/>
      <c r="BR18" s="133"/>
      <c r="BT18" s="23"/>
      <c r="BU18" s="66" t="b">
        <v>0</v>
      </c>
      <c r="BV18" s="67">
        <f>(IF(BU18,1,0))</f>
        <v>0</v>
      </c>
    </row>
    <row r="19" spans="2:74" s="4" customFormat="1" ht="13.5" customHeight="1" x14ac:dyDescent="0.25">
      <c r="B19" s="121"/>
      <c r="C19" s="122"/>
      <c r="D19" s="101" t="s">
        <v>27</v>
      </c>
      <c r="E19" s="101"/>
      <c r="F19" s="101"/>
      <c r="G19" s="101"/>
      <c r="H19" s="101"/>
      <c r="I19" s="101"/>
      <c r="J19" s="101"/>
      <c r="K19" s="102"/>
      <c r="L19" s="108">
        <v>0.8</v>
      </c>
      <c r="M19" s="108"/>
      <c r="N19" s="108"/>
      <c r="O19" s="108"/>
      <c r="P19" s="108"/>
      <c r="Q19" s="108"/>
      <c r="R19" s="108"/>
      <c r="S19" s="109"/>
      <c r="T19" s="111"/>
      <c r="U19" s="111"/>
      <c r="V19" s="111"/>
      <c r="W19" s="111"/>
      <c r="X19" s="111"/>
      <c r="Y19" s="111"/>
      <c r="Z19" s="112"/>
      <c r="AA19" s="5"/>
      <c r="AB19" s="6"/>
      <c r="AC19" s="6"/>
      <c r="AD19" s="5" t="s">
        <v>10</v>
      </c>
      <c r="AE19" s="5"/>
      <c r="AF19" s="5"/>
      <c r="AG19" s="5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5"/>
      <c r="AY19" s="44"/>
      <c r="AZ19" s="5"/>
      <c r="BA19" s="23"/>
      <c r="BB19" s="152">
        <f>(IF(BP29=3,P26*BO6,0))</f>
        <v>0</v>
      </c>
      <c r="BC19" s="152"/>
      <c r="BD19" s="152"/>
      <c r="BE19" s="152"/>
      <c r="BF19" s="152"/>
      <c r="BG19" s="23"/>
      <c r="BH19" s="23"/>
      <c r="BI19" s="23"/>
      <c r="BJ19" s="23"/>
      <c r="BK19" s="23"/>
      <c r="BL19" s="23"/>
      <c r="BM19" s="23"/>
      <c r="BN19" s="68" t="s">
        <v>49</v>
      </c>
      <c r="BO19" s="133">
        <f>(IF(BP29=3,1001,0))</f>
        <v>0</v>
      </c>
      <c r="BP19" s="133"/>
      <c r="BQ19" s="133"/>
      <c r="BR19" s="133"/>
      <c r="BS19" s="67" t="s">
        <v>41</v>
      </c>
      <c r="BT19" s="23"/>
      <c r="BU19" s="66" t="b">
        <v>0</v>
      </c>
      <c r="BV19" s="67">
        <f>(IF(BU19,1,0))</f>
        <v>0</v>
      </c>
    </row>
    <row r="20" spans="2:74" s="4" customFormat="1" ht="13.5" customHeight="1" x14ac:dyDescent="0.25">
      <c r="B20" s="121"/>
      <c r="C20" s="122"/>
      <c r="D20" s="101" t="s">
        <v>28</v>
      </c>
      <c r="E20" s="101"/>
      <c r="F20" s="101"/>
      <c r="G20" s="101"/>
      <c r="H20" s="101"/>
      <c r="I20" s="101"/>
      <c r="J20" s="101"/>
      <c r="K20" s="102"/>
      <c r="L20" s="108">
        <v>0.75</v>
      </c>
      <c r="M20" s="108"/>
      <c r="N20" s="108"/>
      <c r="O20" s="108"/>
      <c r="P20" s="108"/>
      <c r="Q20" s="108"/>
      <c r="R20" s="108"/>
      <c r="S20" s="109"/>
      <c r="T20" s="111"/>
      <c r="U20" s="111"/>
      <c r="V20" s="111"/>
      <c r="W20" s="111"/>
      <c r="X20" s="111"/>
      <c r="Y20" s="111"/>
      <c r="Z20" s="112"/>
      <c r="AA20" s="5"/>
      <c r="AB20" s="6"/>
      <c r="AC20" s="6"/>
      <c r="AD20" s="5" t="s">
        <v>11</v>
      </c>
      <c r="AE20" s="5"/>
      <c r="AF20" s="5"/>
      <c r="AG20" s="5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5"/>
      <c r="AY20" s="44"/>
      <c r="AZ20" s="5"/>
      <c r="BA20" s="23"/>
      <c r="BB20" s="152">
        <f>(IF(BP29=4,P26*BO7,0))</f>
        <v>0</v>
      </c>
      <c r="BC20" s="152"/>
      <c r="BD20" s="152"/>
      <c r="BE20" s="152"/>
      <c r="BF20" s="152"/>
      <c r="BG20" s="23"/>
      <c r="BH20" s="23"/>
      <c r="BI20" s="23"/>
      <c r="BJ20" s="23"/>
      <c r="BK20" s="23"/>
      <c r="BL20" s="23"/>
      <c r="BM20" s="23"/>
      <c r="BN20" s="68" t="s">
        <v>50</v>
      </c>
      <c r="BO20" s="133">
        <f>(IF(BP29=4,5001,0))</f>
        <v>0</v>
      </c>
      <c r="BP20" s="133"/>
      <c r="BQ20" s="133"/>
      <c r="BR20" s="133"/>
      <c r="BS20" s="67" t="s">
        <v>39</v>
      </c>
      <c r="BT20" s="23"/>
      <c r="BU20" s="66" t="b">
        <v>0</v>
      </c>
      <c r="BV20" s="67">
        <f>IF(BU20,1,0)</f>
        <v>0</v>
      </c>
    </row>
    <row r="21" spans="2:74" s="4" customFormat="1" ht="13.5" customHeight="1" x14ac:dyDescent="0.25">
      <c r="B21" s="121"/>
      <c r="C21" s="122"/>
      <c r="D21" s="118" t="s">
        <v>29</v>
      </c>
      <c r="E21" s="118"/>
      <c r="F21" s="118"/>
      <c r="G21" s="118"/>
      <c r="H21" s="118"/>
      <c r="I21" s="118"/>
      <c r="J21" s="118"/>
      <c r="K21" s="119"/>
      <c r="L21" s="108">
        <v>0.7</v>
      </c>
      <c r="M21" s="108"/>
      <c r="N21" s="108"/>
      <c r="O21" s="108"/>
      <c r="P21" s="108"/>
      <c r="Q21" s="108"/>
      <c r="R21" s="108"/>
      <c r="S21" s="109"/>
      <c r="T21" s="111"/>
      <c r="U21" s="111"/>
      <c r="V21" s="111"/>
      <c r="W21" s="111"/>
      <c r="X21" s="111"/>
      <c r="Y21" s="111"/>
      <c r="Z21" s="112"/>
      <c r="AA21" s="5"/>
      <c r="AB21" s="6"/>
      <c r="AC21" s="6"/>
      <c r="AD21" s="5" t="s">
        <v>12</v>
      </c>
      <c r="AE21" s="5"/>
      <c r="AF21" s="5"/>
      <c r="AG21" s="5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5"/>
      <c r="AY21" s="44"/>
      <c r="AZ21" s="5"/>
      <c r="BA21" s="23"/>
      <c r="BB21" s="152">
        <f>(IF(BP29=5,P26*BO8,0))</f>
        <v>0</v>
      </c>
      <c r="BC21" s="152"/>
      <c r="BD21" s="152"/>
      <c r="BE21" s="152"/>
      <c r="BF21" s="152"/>
      <c r="BG21" s="23"/>
      <c r="BH21" s="23"/>
      <c r="BI21" s="23"/>
      <c r="BJ21" s="23"/>
      <c r="BK21" s="23"/>
      <c r="BL21" s="23"/>
      <c r="BM21" s="23"/>
      <c r="BN21" s="68" t="s">
        <v>51</v>
      </c>
      <c r="BO21" s="133">
        <f>(IF(BP29=5,10001,0))</f>
        <v>0</v>
      </c>
      <c r="BP21" s="133"/>
      <c r="BQ21" s="133"/>
      <c r="BR21" s="133"/>
      <c r="BS21" s="67"/>
      <c r="BT21" s="23"/>
      <c r="BU21" s="66" t="b">
        <v>0</v>
      </c>
      <c r="BV21" s="67">
        <f>IF(BU21,1,0)</f>
        <v>0</v>
      </c>
    </row>
    <row r="22" spans="2:74" s="4" customFormat="1" ht="13.5" customHeight="1" x14ac:dyDescent="0.25">
      <c r="B22" s="121"/>
      <c r="C22" s="122"/>
      <c r="D22" s="101" t="s">
        <v>8</v>
      </c>
      <c r="E22" s="101"/>
      <c r="F22" s="101"/>
      <c r="G22" s="101"/>
      <c r="H22" s="101"/>
      <c r="I22" s="101"/>
      <c r="J22" s="101"/>
      <c r="K22" s="102"/>
      <c r="L22" s="108">
        <v>0.35</v>
      </c>
      <c r="M22" s="108"/>
      <c r="N22" s="108"/>
      <c r="O22" s="108"/>
      <c r="P22" s="108"/>
      <c r="Q22" s="108"/>
      <c r="R22" s="108"/>
      <c r="S22" s="109"/>
      <c r="T22" s="111"/>
      <c r="U22" s="111"/>
      <c r="V22" s="111"/>
      <c r="W22" s="111"/>
      <c r="X22" s="111"/>
      <c r="Y22" s="111"/>
      <c r="Z22" s="112"/>
      <c r="AA22" s="5"/>
      <c r="AB22" s="6"/>
      <c r="AC22" s="6"/>
      <c r="AD22" s="63" t="s">
        <v>61</v>
      </c>
      <c r="AE22" s="5"/>
      <c r="AF22" s="5"/>
      <c r="AG22" s="5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7"/>
      <c r="AY22" s="45"/>
      <c r="AZ22" s="5"/>
      <c r="BA22" s="23"/>
      <c r="BB22" s="152">
        <f>(IF(BP29=6,P26*BO9,0))</f>
        <v>0</v>
      </c>
      <c r="BC22" s="152"/>
      <c r="BD22" s="152"/>
      <c r="BE22" s="152"/>
      <c r="BF22" s="152"/>
      <c r="BG22" s="23"/>
      <c r="BH22" s="23"/>
      <c r="BI22" s="23"/>
      <c r="BJ22" s="23"/>
      <c r="BK22" s="23"/>
      <c r="BL22" s="23"/>
      <c r="BM22" s="23"/>
      <c r="BN22" s="68" t="s">
        <v>52</v>
      </c>
      <c r="BO22" s="133">
        <f>(IF(BP29=6,90001,0))</f>
        <v>0</v>
      </c>
      <c r="BP22" s="133"/>
      <c r="BQ22" s="133"/>
      <c r="BR22" s="133"/>
      <c r="BS22" s="23"/>
      <c r="BT22" s="23"/>
      <c r="BU22" s="66" t="b">
        <v>0</v>
      </c>
      <c r="BV22" s="67">
        <f>IF(BU22,1,0)</f>
        <v>0</v>
      </c>
    </row>
    <row r="23" spans="2:74" ht="10.5" customHeight="1" x14ac:dyDescent="0.2">
      <c r="B23" s="43"/>
      <c r="C23" s="107" t="s">
        <v>35</v>
      </c>
      <c r="D23" s="107"/>
      <c r="E23" s="107"/>
      <c r="F23" s="107"/>
      <c r="G23" s="107"/>
      <c r="H23" s="107"/>
      <c r="I23" s="107"/>
      <c r="J23" s="107"/>
      <c r="K23" s="107" t="s">
        <v>35</v>
      </c>
      <c r="L23" s="107"/>
      <c r="M23" s="107"/>
      <c r="N23" s="107"/>
      <c r="O23" s="107"/>
      <c r="P23" s="107"/>
      <c r="Q23" s="107"/>
      <c r="R23" s="107"/>
      <c r="S23" s="107" t="s">
        <v>35</v>
      </c>
      <c r="T23" s="107"/>
      <c r="U23" s="107"/>
      <c r="V23" s="107"/>
      <c r="W23" s="107"/>
      <c r="X23" s="107"/>
      <c r="Y23" s="107"/>
      <c r="Z23" s="107"/>
      <c r="AA23" s="107" t="s">
        <v>35</v>
      </c>
      <c r="AB23" s="107"/>
      <c r="AC23" s="107"/>
      <c r="AD23" s="107"/>
      <c r="AE23" s="107"/>
      <c r="AF23" s="107"/>
      <c r="AG23" s="107"/>
      <c r="AH23" s="106"/>
      <c r="AJ23" s="106" t="s">
        <v>35</v>
      </c>
      <c r="AK23" s="106"/>
      <c r="AL23" s="106"/>
      <c r="AM23" s="106"/>
      <c r="AN23" s="106"/>
      <c r="AO23" s="106"/>
      <c r="AP23" s="106"/>
      <c r="AQ23" s="106"/>
      <c r="AR23" s="103" t="s">
        <v>35</v>
      </c>
      <c r="AS23" s="103"/>
      <c r="AT23" s="103"/>
      <c r="AU23" s="103"/>
      <c r="AV23" s="103"/>
      <c r="AW23" s="103"/>
      <c r="AX23" s="104"/>
      <c r="AY23" s="105"/>
      <c r="AZ23" s="3"/>
    </row>
    <row r="24" spans="2:74" s="4" customFormat="1" ht="15" customHeight="1" x14ac:dyDescent="0.25">
      <c r="B24" s="41"/>
      <c r="O24" s="114" t="s">
        <v>30</v>
      </c>
      <c r="P24" s="115"/>
      <c r="Q24" s="115"/>
      <c r="R24" s="115"/>
      <c r="S24" s="115"/>
      <c r="T24" s="115"/>
      <c r="U24" s="115"/>
      <c r="V24" s="115"/>
      <c r="W24" s="5"/>
      <c r="Y24" s="154" t="s">
        <v>36</v>
      </c>
      <c r="Z24" s="154"/>
      <c r="AA24" s="154"/>
      <c r="AB24" s="154"/>
      <c r="AC24" s="154"/>
      <c r="AD24" s="154"/>
      <c r="AF24" s="114" t="s">
        <v>32</v>
      </c>
      <c r="AG24" s="115"/>
      <c r="AH24" s="115"/>
      <c r="AI24" s="115"/>
      <c r="AJ24" s="115"/>
      <c r="AK24" s="115"/>
      <c r="AL24" s="115"/>
      <c r="AM24" s="115"/>
      <c r="AN24" s="115"/>
      <c r="AP24" s="81" t="s">
        <v>33</v>
      </c>
      <c r="AQ24" s="81"/>
      <c r="AR24" s="81"/>
      <c r="AS24" s="81"/>
      <c r="AT24" s="81"/>
      <c r="AU24" s="81"/>
      <c r="AV24" s="81"/>
      <c r="AW24" s="81"/>
      <c r="AX24" s="81"/>
      <c r="AY24" s="82"/>
      <c r="AZ24" s="5"/>
      <c r="BA24" s="23"/>
      <c r="BB24" s="23"/>
      <c r="BC24" s="70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</row>
    <row r="25" spans="2:74" s="4" customFormat="1" ht="15" customHeight="1" x14ac:dyDescent="0.25">
      <c r="B25" s="41"/>
      <c r="O25" s="115"/>
      <c r="P25" s="115"/>
      <c r="Q25" s="115"/>
      <c r="R25" s="115"/>
      <c r="S25" s="115"/>
      <c r="T25" s="115"/>
      <c r="U25" s="115"/>
      <c r="V25" s="115"/>
      <c r="W25" s="5"/>
      <c r="Y25" s="154"/>
      <c r="Z25" s="154"/>
      <c r="AA25" s="154"/>
      <c r="AB25" s="154"/>
      <c r="AC25" s="154"/>
      <c r="AD25" s="154"/>
      <c r="AF25" s="115"/>
      <c r="AG25" s="115"/>
      <c r="AH25" s="115"/>
      <c r="AI25" s="115"/>
      <c r="AJ25" s="115"/>
      <c r="AK25" s="115"/>
      <c r="AL25" s="115"/>
      <c r="AM25" s="115"/>
      <c r="AN25" s="115"/>
      <c r="AP25" s="81"/>
      <c r="AQ25" s="81"/>
      <c r="AR25" s="81"/>
      <c r="AS25" s="81"/>
      <c r="AT25" s="81"/>
      <c r="AU25" s="81"/>
      <c r="AV25" s="81"/>
      <c r="AW25" s="81"/>
      <c r="AX25" s="81"/>
      <c r="AY25" s="82"/>
      <c r="AZ25" s="5"/>
      <c r="BA25" s="23"/>
      <c r="BB25" s="153" t="b">
        <v>0</v>
      </c>
      <c r="BC25" s="153"/>
      <c r="BD25" s="153"/>
      <c r="BE25" s="153"/>
      <c r="BF25" s="71" t="s">
        <v>14</v>
      </c>
      <c r="BG25" s="23"/>
      <c r="BH25" s="23"/>
      <c r="BI25" s="23"/>
      <c r="BJ25" s="133">
        <f>IF(BB25,420,0)</f>
        <v>0</v>
      </c>
      <c r="BK25" s="133"/>
      <c r="BL25" s="69">
        <f>IF(BB25,1,0)</f>
        <v>0</v>
      </c>
      <c r="BM25" s="23"/>
      <c r="BN25" s="23"/>
      <c r="BO25" s="23"/>
      <c r="BP25" s="23"/>
      <c r="BQ25" s="23"/>
      <c r="BR25" s="23"/>
      <c r="BS25" s="23"/>
      <c r="BT25" s="23"/>
    </row>
    <row r="26" spans="2:74" s="4" customFormat="1" ht="15" customHeight="1" x14ac:dyDescent="0.25">
      <c r="B26" s="46"/>
      <c r="C26" s="24"/>
      <c r="G26" s="85" t="s">
        <v>35</v>
      </c>
      <c r="H26" s="85"/>
      <c r="I26" s="85"/>
      <c r="J26" s="85"/>
      <c r="K26" s="85"/>
      <c r="L26" s="85"/>
      <c r="M26" s="85"/>
      <c r="N26" s="85"/>
      <c r="O26" s="64"/>
      <c r="P26" s="100"/>
      <c r="Q26" s="100"/>
      <c r="R26" s="100"/>
      <c r="S26" s="100"/>
      <c r="T26" s="100"/>
      <c r="U26" s="100"/>
      <c r="V26" s="63"/>
      <c r="X26" s="113"/>
      <c r="Y26" s="113"/>
      <c r="Z26" s="116"/>
      <c r="AA26" s="116"/>
      <c r="AE26" s="25" t="s">
        <v>31</v>
      </c>
      <c r="AF26" s="98">
        <f>((BB17+BB18+BB19+BB20+BB21+BB22)+BJ25)</f>
        <v>0</v>
      </c>
      <c r="AG26" s="99"/>
      <c r="AH26" s="99"/>
      <c r="AI26" s="99"/>
      <c r="AJ26" s="99"/>
      <c r="AK26" s="99"/>
      <c r="AL26" s="99"/>
      <c r="AM26" s="99"/>
      <c r="AN26" s="99"/>
      <c r="AR26" s="6"/>
      <c r="AS26" s="6"/>
      <c r="AT26" s="23" t="s">
        <v>16</v>
      </c>
      <c r="AU26" s="23"/>
      <c r="AV26" s="23"/>
      <c r="AW26" s="23"/>
      <c r="AX26" s="23"/>
      <c r="AY26" s="44"/>
      <c r="AZ26" s="5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</row>
    <row r="27" spans="2:74" s="4" customFormat="1" ht="3.75" customHeight="1" thickBot="1" x14ac:dyDescent="0.3">
      <c r="B27" s="47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50"/>
      <c r="P27" s="50"/>
      <c r="Q27" s="50"/>
      <c r="R27" s="50"/>
      <c r="S27" s="50"/>
      <c r="T27" s="50"/>
      <c r="U27" s="49"/>
      <c r="V27" s="51"/>
      <c r="W27" s="51"/>
      <c r="X27" s="51"/>
      <c r="Y27" s="51"/>
      <c r="Z27" s="51"/>
      <c r="AA27" s="51"/>
      <c r="AB27" s="51"/>
      <c r="AC27" s="49"/>
      <c r="AD27" s="51"/>
      <c r="AE27" s="51"/>
      <c r="AF27" s="51"/>
      <c r="AG27" s="51"/>
      <c r="AH27" s="51"/>
      <c r="AI27" s="51"/>
      <c r="AJ27" s="51"/>
      <c r="AK27" s="51"/>
      <c r="AL27" s="51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52"/>
      <c r="AZ27" s="5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</row>
    <row r="28" spans="2:74" ht="18.75" customHeight="1" thickBo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</row>
    <row r="29" spans="2:74" ht="23.25" customHeight="1" x14ac:dyDescent="0.2">
      <c r="B29" s="73" t="s">
        <v>56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5"/>
      <c r="BC29" s="30" t="s">
        <v>53</v>
      </c>
      <c r="BP29" s="72">
        <v>1</v>
      </c>
    </row>
    <row r="30" spans="2:74" ht="13.5" customHeight="1" x14ac:dyDescent="0.2">
      <c r="B30" s="53" t="s">
        <v>60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Y30" s="54"/>
    </row>
    <row r="31" spans="2:74" ht="11.25" customHeight="1" x14ac:dyDescent="0.2">
      <c r="B31" s="4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Y31" s="54"/>
    </row>
    <row r="32" spans="2:74" ht="11.25" customHeight="1" x14ac:dyDescent="0.2">
      <c r="B32" s="76"/>
      <c r="C32" s="77"/>
      <c r="D32" s="59" t="s">
        <v>62</v>
      </c>
      <c r="E32" s="60"/>
      <c r="F32" s="60"/>
      <c r="G32" s="60"/>
      <c r="H32" s="60"/>
      <c r="I32" s="60"/>
      <c r="J32" s="60"/>
      <c r="K32" s="60"/>
      <c r="L32" s="78">
        <v>60</v>
      </c>
      <c r="M32" s="78"/>
      <c r="N32" s="78"/>
      <c r="O32" s="78"/>
      <c r="P32" s="78"/>
      <c r="Q32" s="78"/>
      <c r="R32" s="78"/>
      <c r="S32" s="79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80" t="s">
        <v>46</v>
      </c>
      <c r="AH32" s="80"/>
      <c r="AI32" s="80"/>
      <c r="AJ32" s="80"/>
      <c r="AK32" s="80"/>
      <c r="AL32" s="80"/>
      <c r="AM32" s="80"/>
      <c r="AN32" s="80"/>
      <c r="AO32" s="80"/>
      <c r="AP32" s="83">
        <f>IF(BP29=7,60,0)</f>
        <v>0</v>
      </c>
      <c r="AQ32" s="84"/>
      <c r="AR32" s="84"/>
      <c r="AS32" s="84"/>
      <c r="AT32" s="84"/>
      <c r="AU32" s="84"/>
      <c r="AV32" s="84"/>
      <c r="AW32" s="84"/>
      <c r="AX32" s="84"/>
      <c r="AY32" s="61"/>
    </row>
    <row r="33" spans="2:72" ht="11.25" customHeight="1" thickBot="1" x14ac:dyDescent="0.25">
      <c r="B33" s="55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7"/>
      <c r="AW33" s="57"/>
      <c r="AX33" s="57"/>
      <c r="AY33" s="58"/>
    </row>
    <row r="34" spans="2:72" ht="11.25" customHeight="1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</row>
    <row r="35" spans="2:72" s="8" customFormat="1" ht="19.5" customHeight="1" thickBot="1" x14ac:dyDescent="0.25"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95" t="s">
        <v>34</v>
      </c>
      <c r="X35" s="95"/>
      <c r="Y35" s="95"/>
      <c r="Z35" s="95"/>
      <c r="AA35" s="95"/>
      <c r="AB35" s="95"/>
      <c r="AC35" s="95"/>
      <c r="AD35" s="26"/>
      <c r="AE35" s="26"/>
      <c r="AF35" s="26"/>
      <c r="AG35" s="90" t="s">
        <v>25</v>
      </c>
      <c r="AH35" s="90"/>
      <c r="AI35" s="90"/>
      <c r="AJ35" s="90"/>
      <c r="AK35" s="90"/>
      <c r="AL35" s="90"/>
      <c r="AM35" s="90"/>
      <c r="AN35" s="90"/>
      <c r="AO35" s="90"/>
      <c r="AP35" s="96">
        <f>AF26+AP32</f>
        <v>0</v>
      </c>
      <c r="AQ35" s="97"/>
      <c r="AR35" s="97"/>
      <c r="AS35" s="97"/>
      <c r="AT35" s="97"/>
      <c r="AU35" s="97"/>
      <c r="AV35" s="97"/>
      <c r="AW35" s="97"/>
      <c r="AX35" s="97"/>
      <c r="AY35" s="97"/>
      <c r="AZ35" s="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2:72" ht="16.5" customHeight="1" thickTop="1" x14ac:dyDescent="0.2">
      <c r="B36" s="94" t="s">
        <v>20</v>
      </c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22"/>
    </row>
    <row r="37" spans="2:72" s="3" customFormat="1" ht="15.75" x14ac:dyDescent="0.25">
      <c r="B37" s="29" t="s">
        <v>43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</row>
    <row r="38" spans="2:72" s="40" customFormat="1" ht="31.5" customHeight="1" x14ac:dyDescent="0.25">
      <c r="B38" s="91" t="s">
        <v>23</v>
      </c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2" t="s">
        <v>57</v>
      </c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39"/>
    </row>
    <row r="39" spans="2:72" s="10" customFormat="1" ht="3" customHeight="1" x14ac:dyDescent="0.25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</row>
    <row r="40" spans="2:72" s="40" customFormat="1" ht="31.5" customHeight="1" x14ac:dyDescent="0.25">
      <c r="B40" s="91" t="s">
        <v>22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2" t="s">
        <v>58</v>
      </c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39"/>
    </row>
    <row r="41" spans="2:72" s="14" customFormat="1" ht="3.75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</row>
    <row r="42" spans="2:72" s="14" customFormat="1" ht="15.75" x14ac:dyDescent="0.25">
      <c r="B42" s="27" t="s">
        <v>24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</row>
    <row r="43" spans="2:72" s="14" customFormat="1" ht="4.5" customHeight="1" x14ac:dyDescent="0.25">
      <c r="AZ43" s="16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</row>
    <row r="44" spans="2:72" s="38" customFormat="1" ht="15" customHeight="1" x14ac:dyDescent="0.2">
      <c r="B44" s="88" t="s">
        <v>4</v>
      </c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9" t="s">
        <v>13</v>
      </c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</row>
    <row r="45" spans="2:72" s="14" customFormat="1" ht="3" customHeight="1" x14ac:dyDescent="0.25"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</row>
    <row r="46" spans="2:72" s="37" customFormat="1" ht="12.75" x14ac:dyDescent="0.2">
      <c r="B46" s="86" t="s">
        <v>37</v>
      </c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7" t="s">
        <v>45</v>
      </c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</row>
    <row r="47" spans="2:72" s="3" customFormat="1" ht="12.75" x14ac:dyDescent="0.2"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</row>
    <row r="48" spans="2:72" s="3" customFormat="1" ht="12.75" x14ac:dyDescent="0.2"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</row>
    <row r="49" spans="53:72" s="3" customFormat="1" ht="12.75" x14ac:dyDescent="0.2"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</row>
    <row r="50" spans="53:72" s="3" customFormat="1" ht="12.75" x14ac:dyDescent="0.2"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</row>
    <row r="51" spans="53:72" s="3" customFormat="1" ht="12.75" x14ac:dyDescent="0.2"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</row>
  </sheetData>
  <sheetProtection algorithmName="SHA-512" hashValue="WUGOzqMQt2j9pPD6UVT/sNkTY/c4sct03sq4TCb1TyZtNpBxmzIdeOLlPXnF5PesF11sGziJznK3wgaJW+LjeQ==" saltValue="ucdvxUGalXEO4edPTcJVKg==" spinCount="100000" sheet="1" selectLockedCells="1"/>
  <mergeCells count="102">
    <mergeCell ref="T16:Z16"/>
    <mergeCell ref="BO22:BR22"/>
    <mergeCell ref="BB22:BF22"/>
    <mergeCell ref="BO20:BR20"/>
    <mergeCell ref="BO21:BR21"/>
    <mergeCell ref="BB25:BE25"/>
    <mergeCell ref="BJ25:BK25"/>
    <mergeCell ref="Y24:AD25"/>
    <mergeCell ref="BB21:BF21"/>
    <mergeCell ref="S23:Z23"/>
    <mergeCell ref="AH20:AW20"/>
    <mergeCell ref="AH19:AW19"/>
    <mergeCell ref="BO19:BR19"/>
    <mergeCell ref="BB17:BF17"/>
    <mergeCell ref="BB20:BF20"/>
    <mergeCell ref="BB19:BF19"/>
    <mergeCell ref="BB18:BF18"/>
    <mergeCell ref="L21:S21"/>
    <mergeCell ref="L22:S22"/>
    <mergeCell ref="AA16:AY16"/>
    <mergeCell ref="BO9:BR9"/>
    <mergeCell ref="BO17:BR17"/>
    <mergeCell ref="BO18:BR18"/>
    <mergeCell ref="B19:C19"/>
    <mergeCell ref="B18:C18"/>
    <mergeCell ref="B17:C17"/>
    <mergeCell ref="B8:J8"/>
    <mergeCell ref="B9:J9"/>
    <mergeCell ref="B10:J10"/>
    <mergeCell ref="B12:AY12"/>
    <mergeCell ref="K10:AY10"/>
    <mergeCell ref="K9:AY9"/>
    <mergeCell ref="K8:AY8"/>
    <mergeCell ref="AH18:AW18"/>
    <mergeCell ref="AB17:AW17"/>
    <mergeCell ref="B15:S15"/>
    <mergeCell ref="L16:S16"/>
    <mergeCell ref="B16:K16"/>
    <mergeCell ref="B14:S14"/>
    <mergeCell ref="T14:AY14"/>
    <mergeCell ref="T15:AY15"/>
    <mergeCell ref="D17:K17"/>
    <mergeCell ref="L17:S17"/>
    <mergeCell ref="D19:K19"/>
    <mergeCell ref="BO4:BR4"/>
    <mergeCell ref="BO5:BR5"/>
    <mergeCell ref="BO6:BR6"/>
    <mergeCell ref="BO7:BR7"/>
    <mergeCell ref="BO8:BR8"/>
    <mergeCell ref="B1:AY1"/>
    <mergeCell ref="B3:AY3"/>
    <mergeCell ref="B6:J6"/>
    <mergeCell ref="B5:J5"/>
    <mergeCell ref="B7:J7"/>
    <mergeCell ref="K7:AY7"/>
    <mergeCell ref="K6:AY6"/>
    <mergeCell ref="K5:AY5"/>
    <mergeCell ref="K4:AY4"/>
    <mergeCell ref="BB4:BE4"/>
    <mergeCell ref="D18:K18"/>
    <mergeCell ref="AR23:AY23"/>
    <mergeCell ref="AJ23:AQ23"/>
    <mergeCell ref="AA23:AH23"/>
    <mergeCell ref="L19:S19"/>
    <mergeCell ref="L18:S18"/>
    <mergeCell ref="T17:Z22"/>
    <mergeCell ref="X26:Y26"/>
    <mergeCell ref="O24:V25"/>
    <mergeCell ref="Z26:AA26"/>
    <mergeCell ref="AH22:AW22"/>
    <mergeCell ref="K23:R23"/>
    <mergeCell ref="D22:K22"/>
    <mergeCell ref="D21:K21"/>
    <mergeCell ref="C23:J23"/>
    <mergeCell ref="AF24:AN25"/>
    <mergeCell ref="AH21:AW21"/>
    <mergeCell ref="B22:C22"/>
    <mergeCell ref="B21:C21"/>
    <mergeCell ref="B20:C20"/>
    <mergeCell ref="D20:K20"/>
    <mergeCell ref="L20:S20"/>
    <mergeCell ref="B29:AY29"/>
    <mergeCell ref="B32:C32"/>
    <mergeCell ref="L32:S32"/>
    <mergeCell ref="AG32:AO32"/>
    <mergeCell ref="AP24:AY25"/>
    <mergeCell ref="AP32:AX32"/>
    <mergeCell ref="G26:N26"/>
    <mergeCell ref="B46:L46"/>
    <mergeCell ref="M46:AY46"/>
    <mergeCell ref="B44:L44"/>
    <mergeCell ref="M44:AY44"/>
    <mergeCell ref="AG35:AO35"/>
    <mergeCell ref="B38:L38"/>
    <mergeCell ref="M40:AY40"/>
    <mergeCell ref="M38:AY38"/>
    <mergeCell ref="B36:AY36"/>
    <mergeCell ref="W35:AC35"/>
    <mergeCell ref="AP35:AY35"/>
    <mergeCell ref="AF26:AN26"/>
    <mergeCell ref="P26:U26"/>
    <mergeCell ref="B40:L40"/>
  </mergeCells>
  <conditionalFormatting sqref="C23">
    <cfRule type="expression" dxfId="63" priority="262">
      <formula>$P$26&lt;50</formula>
    </cfRule>
    <cfRule type="expression" dxfId="62" priority="261">
      <formula>$P$26=0</formula>
    </cfRule>
    <cfRule type="expression" dxfId="61" priority="268">
      <formula>$BP$29=2</formula>
    </cfRule>
    <cfRule type="expression" dxfId="60" priority="263">
      <formula>$P$26&lt;$BO$17</formula>
    </cfRule>
    <cfRule type="expression" dxfId="59" priority="264">
      <formula>$BP$29=6</formula>
    </cfRule>
    <cfRule type="expression" dxfId="58" priority="265">
      <formula>$BP$29=5</formula>
    </cfRule>
    <cfRule type="expression" dxfId="57" priority="266">
      <formula>$BP$29=4</formula>
    </cfRule>
    <cfRule type="expression" dxfId="56" priority="267">
      <formula>$BP$29=3</formula>
    </cfRule>
  </conditionalFormatting>
  <conditionalFormatting sqref="G26">
    <cfRule type="expression" dxfId="55" priority="19">
      <formula>$P$26&gt;49</formula>
    </cfRule>
    <cfRule type="expression" dxfId="54" priority="20">
      <formula>$BB$25</formula>
    </cfRule>
  </conditionalFormatting>
  <conditionalFormatting sqref="K23">
    <cfRule type="expression" dxfId="53" priority="270">
      <formula>$BP$29=6</formula>
    </cfRule>
    <cfRule type="expression" dxfId="52" priority="272">
      <formula>$BP$29=4</formula>
    </cfRule>
    <cfRule type="expression" dxfId="51" priority="276">
      <formula>$P$26&lt;$BO$18</formula>
    </cfRule>
    <cfRule type="expression" dxfId="50" priority="271">
      <formula>$BP$29=5</formula>
    </cfRule>
    <cfRule type="expression" dxfId="49" priority="275">
      <formula>$P$26&lt;101</formula>
    </cfRule>
    <cfRule type="expression" dxfId="48" priority="269">
      <formula>$P$26=0</formula>
    </cfRule>
    <cfRule type="expression" dxfId="47" priority="274">
      <formula>$BP$29=1</formula>
    </cfRule>
    <cfRule type="expression" dxfId="46" priority="273">
      <formula>$BP$29=3</formula>
    </cfRule>
  </conditionalFormatting>
  <conditionalFormatting sqref="S23">
    <cfRule type="expression" dxfId="45" priority="283">
      <formula>$P$26&lt;501</formula>
    </cfRule>
    <cfRule type="expression" dxfId="44" priority="282">
      <formula>$BP$29=1</formula>
    </cfRule>
    <cfRule type="expression" dxfId="43" priority="281">
      <formula>$BP$29=2</formula>
    </cfRule>
    <cfRule type="expression" dxfId="42" priority="280">
      <formula>$BP$29=4</formula>
    </cfRule>
    <cfRule type="expression" dxfId="41" priority="278">
      <formula>$BP$29=6</formula>
    </cfRule>
    <cfRule type="expression" dxfId="40" priority="279">
      <formula>$BP$29=5</formula>
    </cfRule>
    <cfRule type="expression" dxfId="39" priority="284">
      <formula>$P$26&lt;$BO$19</formula>
    </cfRule>
    <cfRule type="expression" dxfId="38" priority="277">
      <formula>$P$26=0</formula>
    </cfRule>
  </conditionalFormatting>
  <conditionalFormatting sqref="W35">
    <cfRule type="expression" dxfId="37" priority="311">
      <formula>#REF!&gt;3</formula>
    </cfRule>
  </conditionalFormatting>
  <conditionalFormatting sqref="Z26:AA26">
    <cfRule type="expression" dxfId="36" priority="9">
      <formula>($BV$18+$BV$19+$BV$20+$BV$21+$BV$22)&gt;0</formula>
    </cfRule>
  </conditionalFormatting>
  <conditionalFormatting sqref="AA23">
    <cfRule type="expression" dxfId="35" priority="285">
      <formula>$P$26=0</formula>
    </cfRule>
    <cfRule type="expression" dxfId="34" priority="286">
      <formula>$BP$29=6</formula>
    </cfRule>
    <cfRule type="expression" dxfId="33" priority="287">
      <formula>$BP$29=5</formula>
    </cfRule>
    <cfRule type="expression" dxfId="32" priority="288">
      <formula>$BP$29=3</formula>
    </cfRule>
    <cfRule type="expression" dxfId="31" priority="289">
      <formula>$BP$29=2</formula>
    </cfRule>
    <cfRule type="expression" dxfId="30" priority="290">
      <formula>$BP$29=1</formula>
    </cfRule>
    <cfRule type="expression" dxfId="29" priority="291">
      <formula>$P$26&lt;1001</formula>
    </cfRule>
    <cfRule type="expression" dxfId="28" priority="292">
      <formula>$P$26&lt;$BO$20</formula>
    </cfRule>
  </conditionalFormatting>
  <conditionalFormatting sqref="AB17">
    <cfRule type="expression" dxfId="27" priority="13">
      <formula>($BV$18+$BV$19+$BV$20+$BV$21+$BV$22)&gt;0</formula>
    </cfRule>
  </conditionalFormatting>
  <conditionalFormatting sqref="AB17:AW17">
    <cfRule type="expression" dxfId="26" priority="5">
      <formula>$BL$25=1</formula>
    </cfRule>
  </conditionalFormatting>
  <conditionalFormatting sqref="AH18">
    <cfRule type="expression" dxfId="25" priority="14">
      <formula>$BV$18=1</formula>
    </cfRule>
  </conditionalFormatting>
  <conditionalFormatting sqref="AH19">
    <cfRule type="expression" dxfId="24" priority="12">
      <formula>$BV$19=1</formula>
    </cfRule>
  </conditionalFormatting>
  <conditionalFormatting sqref="AH20">
    <cfRule type="expression" dxfId="23" priority="11">
      <formula>$BV$20=1</formula>
    </cfRule>
  </conditionalFormatting>
  <conditionalFormatting sqref="AH21">
    <cfRule type="expression" dxfId="22" priority="10">
      <formula>$BV$21=1</formula>
    </cfRule>
  </conditionalFormatting>
  <conditionalFormatting sqref="AH18:AW18">
    <cfRule type="expression" dxfId="21" priority="8">
      <formula>$BV$18=0</formula>
    </cfRule>
  </conditionalFormatting>
  <conditionalFormatting sqref="AH19:AW19">
    <cfRule type="expression" dxfId="20" priority="7">
      <formula>$BV$19=0</formula>
    </cfRule>
  </conditionalFormatting>
  <conditionalFormatting sqref="AH21:AW21">
    <cfRule type="expression" dxfId="19" priority="6">
      <formula>$BV$21=0</formula>
    </cfRule>
  </conditionalFormatting>
  <conditionalFormatting sqref="AH22:AW22">
    <cfRule type="expression" dxfId="18" priority="2">
      <formula>$BV$22=0</formula>
    </cfRule>
    <cfRule type="expression" dxfId="17" priority="1">
      <formula>$BV$22=1</formula>
    </cfRule>
  </conditionalFormatting>
  <conditionalFormatting sqref="AJ23">
    <cfRule type="expression" dxfId="16" priority="294">
      <formula>$BP$29=6</formula>
    </cfRule>
    <cfRule type="expression" dxfId="15" priority="295">
      <formula>$BP$29=4</formula>
    </cfRule>
    <cfRule type="expression" dxfId="14" priority="296">
      <formula>$BP$29=3</formula>
    </cfRule>
    <cfRule type="expression" dxfId="13" priority="297">
      <formula>$BP$29=2</formula>
    </cfRule>
    <cfRule type="expression" dxfId="12" priority="298">
      <formula>$BP$29=1</formula>
    </cfRule>
    <cfRule type="expression" dxfId="11" priority="299">
      <formula>$P$26&lt;5001</formula>
    </cfRule>
    <cfRule type="expression" dxfId="10" priority="300">
      <formula>$P$26&lt;$BO$21</formula>
    </cfRule>
    <cfRule type="expression" dxfId="9" priority="293">
      <formula>$P$26=0</formula>
    </cfRule>
  </conditionalFormatting>
  <conditionalFormatting sqref="AP35:AY35">
    <cfRule type="expression" dxfId="8" priority="4">
      <formula>$AP$35&gt;0</formula>
    </cfRule>
  </conditionalFormatting>
  <conditionalFormatting sqref="AR23">
    <cfRule type="expression" dxfId="7" priority="302">
      <formula>$BP$29=5</formula>
    </cfRule>
    <cfRule type="expression" dxfId="6" priority="303">
      <formula>$BP$29=4</formula>
    </cfRule>
    <cfRule type="expression" dxfId="5" priority="304">
      <formula>$BP$29=3</formula>
    </cfRule>
    <cfRule type="expression" dxfId="4" priority="305">
      <formula>$BP$29=2</formula>
    </cfRule>
    <cfRule type="expression" dxfId="3" priority="306">
      <formula>$BP$29=1</formula>
    </cfRule>
    <cfRule type="expression" dxfId="2" priority="307">
      <formula>$P$26&lt;10001</formula>
    </cfRule>
    <cfRule type="expression" dxfId="1" priority="308">
      <formula>$P$26&lt;$BO$22</formula>
    </cfRule>
    <cfRule type="expression" dxfId="0" priority="301">
      <formula>$P$26=0</formula>
    </cfRule>
  </conditionalFormatting>
  <dataValidations count="1">
    <dataValidation type="list" allowBlank="1" showInputMessage="1" showErrorMessage="1" sqref="AH18:AH21 AH22:AW22" xr:uid="{00000000-0002-0000-0000-000000000000}">
      <formula1>$BS$19:$BS$20</formula1>
    </dataValidation>
  </dataValidations>
  <pageMargins left="0.55118110236220474" right="0.55118110236220474" top="1.3541666666666667" bottom="0.74803149606299213" header="0.35433070866141736" footer="0.31496062992125984"/>
  <pageSetup paperSize="9" orientation="portrait" r:id="rId1"/>
  <headerFooter>
    <oddHeader>&amp;L&amp;"Arial,Standard"&amp;8&amp;K009664Garten- und Landschaftsbau&amp;R&amp;G</oddHeader>
    <firstHeader>&amp;L&amp;"Arial,Standard"&amp;8&amp;K00B050
Garten- und Landschaftsbau
&amp;R&amp;G</firstHeader>
    <firstFooter>&amp;L&amp;G&amp;R&amp;"Arial,Fett"&amp;8JardinSuisse&amp;"Arial,Standard" Bahnhofstrasse 94 5000 Aarau Telefon 044 388 53 00 Fax 044 388 53 40
info@jardinsuisse.ch www.jardinsuisse.ch</first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8" r:id="rId5" name="Check Box 30">
              <controlPr defaultSize="0" autoFill="0" autoLine="0" autoPict="0">
                <anchor moveWithCells="1">
                  <from>
                    <xdr:col>27</xdr:col>
                    <xdr:colOff>28575</xdr:colOff>
                    <xdr:row>17</xdr:row>
                    <xdr:rowOff>161925</xdr:rowOff>
                  </from>
                  <to>
                    <xdr:col>29</xdr:col>
                    <xdr:colOff>28575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6" name="Check Box 31">
              <controlPr defaultSize="0" autoFill="0" autoLine="0" autoPict="0">
                <anchor moveWithCells="1">
                  <from>
                    <xdr:col>27</xdr:col>
                    <xdr:colOff>28575</xdr:colOff>
                    <xdr:row>18</xdr:row>
                    <xdr:rowOff>161925</xdr:rowOff>
                  </from>
                  <to>
                    <xdr:col>29</xdr:col>
                    <xdr:colOff>28575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7" name="Check Box 32">
              <controlPr defaultSize="0" autoFill="0" autoLine="0" autoPict="0">
                <anchor moveWithCells="1">
                  <from>
                    <xdr:col>27</xdr:col>
                    <xdr:colOff>28575</xdr:colOff>
                    <xdr:row>19</xdr:row>
                    <xdr:rowOff>161925</xdr:rowOff>
                  </from>
                  <to>
                    <xdr:col>29</xdr:col>
                    <xdr:colOff>28575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8" name="Check Box 37">
              <controlPr defaultSize="0" autoFill="0" autoLine="0" autoPict="0">
                <anchor moveWithCells="1">
                  <from>
                    <xdr:col>43</xdr:col>
                    <xdr:colOff>19050</xdr:colOff>
                    <xdr:row>24</xdr:row>
                    <xdr:rowOff>180975</xdr:rowOff>
                  </from>
                  <to>
                    <xdr:col>45</xdr:col>
                    <xdr:colOff>19050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9" name="Check Box 38">
              <controlPr defaultSize="0" autoFill="0" autoLine="0" autoPict="0">
                <anchor moveWithCells="1">
                  <from>
                    <xdr:col>25</xdr:col>
                    <xdr:colOff>19050</xdr:colOff>
                    <xdr:row>24</xdr:row>
                    <xdr:rowOff>180975</xdr:rowOff>
                  </from>
                  <to>
                    <xdr:col>27</xdr:col>
                    <xdr:colOff>19050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0" name="Option Button 47">
              <controlPr defaultSize="0" autoFill="0" autoLine="0" autoPict="0">
                <anchor moveWithCells="1">
                  <from>
                    <xdr:col>1</xdr:col>
                    <xdr:colOff>19050</xdr:colOff>
                    <xdr:row>16</xdr:row>
                    <xdr:rowOff>19050</xdr:rowOff>
                  </from>
                  <to>
                    <xdr:col>3</xdr:col>
                    <xdr:colOff>0</xdr:colOff>
                    <xdr:row>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1" name="Option Button 48">
              <controlPr defaultSize="0" autoFill="0" autoLine="0" autoPict="0">
                <anchor moveWithCells="1">
                  <from>
                    <xdr:col>1</xdr:col>
                    <xdr:colOff>19050</xdr:colOff>
                    <xdr:row>17</xdr:row>
                    <xdr:rowOff>9525</xdr:rowOff>
                  </from>
                  <to>
                    <xdr:col>2</xdr:col>
                    <xdr:colOff>114300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2" name="Option Button 49">
              <controlPr defaultSize="0" autoFill="0" autoLine="0" autoPict="0">
                <anchor moveWithCells="1">
                  <from>
                    <xdr:col>1</xdr:col>
                    <xdr:colOff>19050</xdr:colOff>
                    <xdr:row>17</xdr:row>
                    <xdr:rowOff>161925</xdr:rowOff>
                  </from>
                  <to>
                    <xdr:col>2</xdr:col>
                    <xdr:colOff>104775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13" name="Option Button 50">
              <controlPr defaultSize="0" autoFill="0" autoLine="0" autoPict="0">
                <anchor moveWithCells="1">
                  <from>
                    <xdr:col>1</xdr:col>
                    <xdr:colOff>19050</xdr:colOff>
                    <xdr:row>18</xdr:row>
                    <xdr:rowOff>152400</xdr:rowOff>
                  </from>
                  <to>
                    <xdr:col>2</xdr:col>
                    <xdr:colOff>85725</xdr:colOff>
                    <xdr:row>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14" name="Option Button 51">
              <controlPr defaultSize="0" autoFill="0" autoLine="0" autoPict="0">
                <anchor moveWithCells="1">
                  <from>
                    <xdr:col>1</xdr:col>
                    <xdr:colOff>19050</xdr:colOff>
                    <xdr:row>19</xdr:row>
                    <xdr:rowOff>152400</xdr:rowOff>
                  </from>
                  <to>
                    <xdr:col>2</xdr:col>
                    <xdr:colOff>76200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15" name="Option Button 52">
              <controlPr defaultSize="0" autoFill="0" autoLine="0" autoPict="0">
                <anchor moveWithCells="1">
                  <from>
                    <xdr:col>1</xdr:col>
                    <xdr:colOff>19050</xdr:colOff>
                    <xdr:row>20</xdr:row>
                    <xdr:rowOff>171450</xdr:rowOff>
                  </from>
                  <to>
                    <xdr:col>2</xdr:col>
                    <xdr:colOff>95250</xdr:colOff>
                    <xdr:row>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16" name="Option Button 53">
              <controlPr defaultSize="0" autoFill="0" autoLine="0" autoPict="0">
                <anchor moveWithCells="1">
                  <from>
                    <xdr:col>1</xdr:col>
                    <xdr:colOff>19050</xdr:colOff>
                    <xdr:row>30</xdr:row>
                    <xdr:rowOff>171450</xdr:rowOff>
                  </from>
                  <to>
                    <xdr:col>2</xdr:col>
                    <xdr:colOff>95250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7" name="Check Box 29">
              <controlPr defaultSize="0" autoFill="0" autoLine="0" autoPict="0">
                <anchor moveWithCells="1">
                  <from>
                    <xdr:col>27</xdr:col>
                    <xdr:colOff>28575</xdr:colOff>
                    <xdr:row>16</xdr:row>
                    <xdr:rowOff>161925</xdr:rowOff>
                  </from>
                  <to>
                    <xdr:col>29</xdr:col>
                    <xdr:colOff>28575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18" name="Check Box 55">
              <controlPr defaultSize="0" autoFill="0" autoLine="0" autoPict="0">
                <anchor moveWithCells="1">
                  <from>
                    <xdr:col>27</xdr:col>
                    <xdr:colOff>28575</xdr:colOff>
                    <xdr:row>20</xdr:row>
                    <xdr:rowOff>161925</xdr:rowOff>
                  </from>
                  <to>
                    <xdr:col>29</xdr:col>
                    <xdr:colOff>28575</xdr:colOff>
                    <xdr:row>22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1B26B7996BF14A8CB3ED5B453770DF" ma:contentTypeVersion="13" ma:contentTypeDescription="Ein neues Dokument erstellen." ma:contentTypeScope="" ma:versionID="4137d08c63302c8bf4bdecab2d4caefe">
  <xsd:schema xmlns:xsd="http://www.w3.org/2001/XMLSchema" xmlns:xs="http://www.w3.org/2001/XMLSchema" xmlns:p="http://schemas.microsoft.com/office/2006/metadata/properties" xmlns:ns2="a1ab8bfb-5726-48c5-a218-d786c367d595" xmlns:ns3="2adb154c-8af7-4b5c-9a1f-cb4c5783cc9b" targetNamespace="http://schemas.microsoft.com/office/2006/metadata/properties" ma:root="true" ma:fieldsID="9734dbdc5b062caf7153738e32756815" ns2:_="" ns3:_="">
    <xsd:import namespace="a1ab8bfb-5726-48c5-a218-d786c367d595"/>
    <xsd:import namespace="2adb154c-8af7-4b5c-9a1f-cb4c5783cc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b8bfb-5726-48c5-a218-d786c367d5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dd2b0daa-8293-4d46-af3e-d99ddcb243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b154c-8af7-4b5c-9a1f-cb4c5783cc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6201b31-2bbd-47ca-81c9-cc183aa9d10e}" ma:internalName="TaxCatchAll" ma:showField="CatchAllData" ma:web="2adb154c-8af7-4b5c-9a1f-cb4c5783cc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db154c-8af7-4b5c-9a1f-cb4c5783cc9b" xsi:nil="true"/>
    <lcf76f155ced4ddcb4097134ff3c332f xmlns="a1ab8bfb-5726-48c5-a218-d786c367d5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6A6394-2DB5-48D3-BECF-76D51EFF7B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ab8bfb-5726-48c5-a218-d786c367d595"/>
    <ds:schemaRef ds:uri="2adb154c-8af7-4b5c-9a1f-cb4c5783cc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9D3F6E-5175-4CBC-8928-515DFE9292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85EF33-649A-435A-A2F4-F35B87DFFF04}">
  <ds:schemaRefs>
    <ds:schemaRef ds:uri="http://schemas.microsoft.com/office/2006/metadata/properties"/>
    <ds:schemaRef ds:uri="http://schemas.microsoft.com/office/infopath/2007/PartnerControls"/>
    <ds:schemaRef ds:uri="2adb154c-8af7-4b5c-9a1f-cb4c5783cc9b"/>
    <ds:schemaRef ds:uri="a1ab8bfb-5726-48c5-a218-d786c367d5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E1</vt:lpstr>
      <vt:lpstr>'E1'!Druckbereich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Vorlage</dc:creator>
  <cp:lastModifiedBy>Daniel Röllin</cp:lastModifiedBy>
  <cp:lastPrinted>2025-06-30T08:57:52Z</cp:lastPrinted>
  <dcterms:created xsi:type="dcterms:W3CDTF">2021-04-08T05:32:06Z</dcterms:created>
  <dcterms:modified xsi:type="dcterms:W3CDTF">2025-12-22T12:49:53Z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0x010100931B26B7996BF14A8CB3ED5B453770DF</vt:lpwstr>
  </property>
  <property fmtid="{D5CDD505-2E9C-101B-9397-08002B2CF9AE}" pid="3" name="Order">
    <vt:r8>4337600</vt:r8>
  </property>
  <property fmtid="{D5CDD505-2E9C-101B-9397-08002B2CF9AE}" pid="4" name="MediaServiceImageTags">
    <vt:lpwstr/>
  </property>
</Properties>
</file>