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worksheets/sheet12.xml" ContentType="application/vnd.openxmlformats-officedocument.spreadsheetml.worksheet+xml"/>
  <Override PartName="/xl/sharedStrings.xml" ContentType="application/vnd.openxmlformats-officedocument.spreadsheetml.sharedStrings+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1.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trlProps/ctrlProp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68.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9.xml" ContentType="application/vnd.ms-excel.controlproperties+xml"/>
  <Override PartName="/xl/ctrlProps/ctrlProp163.xml" ContentType="application/vnd.ms-excel.controlproperties+xml"/>
  <Override PartName="/xl/ctrlProps/ctrlProp178.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85.xml" ContentType="application/vnd.ms-excel.controlproperties+xml"/>
  <Override PartName="/xl/ctrlProps/ctrlProp184.xml" ContentType="application/vnd.ms-excel.controlproperties+xml"/>
  <Override PartName="/xl/ctrlProps/ctrlProp183.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77.xml" ContentType="application/vnd.ms-excel.controlproperties+xml"/>
  <Override PartName="/xl/ctrlProps/ctrlProp154.xml" ContentType="application/vnd.ms-excel.controlproperties+xml"/>
  <Override PartName="/xl/ctrlProps/ctrlProp161.xml" ContentType="application/vnd.ms-excel.controlproperties+xml"/>
  <Override PartName="/xl/ctrlProps/ctrlProp3.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55.xml" ContentType="application/vnd.ms-excel.controlproperties+xml"/>
  <Override PartName="/xl/ctrlProps/ctrlProp191.xml" ContentType="application/vnd.ms-excel.controlproperties+xml"/>
  <Override PartName="/xl/ctrlProps/ctrlProp153.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62.xml" ContentType="application/vnd.ms-excel.controlproperties+xml"/>
  <Override PartName="/xl/ctrlProps/ctrlProp200.xml" ContentType="application/vnd.ms-excel.controlproperties+xml"/>
  <Override PartName="/xl/ctrlProps/ctrlProp193.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2.xml" ContentType="application/vnd.ms-excel.controlproperties+xml"/>
  <Override PartName="/xl/ctrlProps/ctrlProp231.xml" ContentType="application/vnd.ms-excel.controlproperties+xml"/>
  <Override PartName="/xl/ctrlProps/ctrlProp230.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3.xml" ContentType="application/vnd.openxmlformats-officedocument.spreadsheetml.comments+xml"/>
  <Override PartName="/xl/ctrlProps/ctrlProp1.xml" ContentType="application/vnd.ms-excel.controlproperties+xml"/>
  <Override PartName="/xl/comments2.xml" ContentType="application/vnd.openxmlformats-officedocument.spreadsheetml.comments+xml"/>
  <Override PartName="/xl/ctrlProps/ctrlProp224.xml" ContentType="application/vnd.ms-excel.controlproperties+xml"/>
  <Override PartName="/xl/ctrlProps/ctrlProp223.xml" ContentType="application/vnd.ms-excel.controlproperties+xml"/>
  <Override PartName="/xl/ctrlProps/ctrlProp222.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1.xml" ContentType="application/vnd.ms-excel.controlproperties+xml"/>
  <Override PartName="/xl/ctrlProps/ctrlProp199.xml" ContentType="application/vnd.ms-excel.controlproperties+xml"/>
  <Override PartName="/xl/ctrlProps/ctrlProp198.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16.xml" ContentType="application/vnd.ms-excel.controlproperties+xml"/>
  <Override PartName="/xl/ctrlProps/ctrlProp215.xml" ContentType="application/vnd.ms-excel.controlproperties+xml"/>
  <Override PartName="/xl/ctrlProps/ctrlProp214.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192.xml" ContentType="application/vnd.ms-excel.controlproperties+xml"/>
  <Override PartName="/xl/ctrlProps/ctrlProp139.xml" ContentType="application/vnd.ms-excel.controlproperties+xml"/>
  <Override PartName="/xl/ctrlProps/ctrlProp137.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1.xml" ContentType="application/vnd.ms-excel.controlproperties+xml"/>
  <Override PartName="/xl/ctrlProps/ctrlProp50.xml" ContentType="application/vnd.ms-excel.controlproperties+xml"/>
  <Override PartName="/xl/ctrlProps/ctrlProp49.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68.xml" ContentType="application/vnd.ms-excel.controlproperties+xml"/>
  <Override PartName="/xl/ctrlProps/ctrlProp67.xml" ContentType="application/vnd.ms-excel.controlproperties+xml"/>
  <Override PartName="/xl/ctrlProps/ctrlProp66.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43.xml" ContentType="application/vnd.ms-excel.controlproperties+xml"/>
  <Override PartName="/xl/ctrlProps/ctrlProp42.xml" ContentType="application/vnd.ms-excel.controlproperties+xml"/>
  <Override PartName="/xl/ctrlProps/ctrlProp41.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17.xml" ContentType="application/vnd.ms-excel.controlproperties+xml"/>
  <Override PartName="/xl/ctrlProps/ctrlProp16.xml" ContentType="application/vnd.ms-excel.controlproperties+xml"/>
  <Override PartName="/xl/ctrlProps/ctrlProp15.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34.xml" ContentType="application/vnd.ms-excel.controlproperties+xml"/>
  <Override PartName="/xl/ctrlProps/ctrlProp33.xml" ContentType="application/vnd.ms-excel.controlproperties+xml"/>
  <Override PartName="/xl/ctrlProps/ctrlProp32.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16.xml" ContentType="application/vnd.ms-excel.controlproperties+xml"/>
  <Override PartName="/xl/ctrlProps/ctrlProp115.xml" ContentType="application/vnd.ms-excel.controlproperties+xml"/>
  <Override PartName="/xl/ctrlProps/ctrlProp8.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0.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11.xml" ContentType="application/vnd.ms-excel.controlproperties+xml"/>
  <Override PartName="/xl/ctrlProps/ctrlProp110.xml" ContentType="application/vnd.ms-excel.controlproperties+xml"/>
  <Override PartName="/xl/ctrlProps/ctrlProp109.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86.xml" ContentType="application/vnd.ms-excel.controlproperties+xml"/>
  <Override PartName="/xl/ctrlProps/ctrlProp85.xml" ContentType="application/vnd.ms-excel.controlproperties+xml"/>
  <Override PartName="/xl/ctrlProps/ctrlProp84.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93.xml" ContentType="application/vnd.ms-excel.controlproperties+xml"/>
  <Override PartName="/xl/ctrlProps/ctrlProp138.xml" ContentType="application/vnd.ms-excel.controlproperties+xml"/>
  <Override PartName="/xl/ctrlProps/ctrlProp94.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2.xml" ContentType="application/vnd.ms-excel.controlproperties+xml"/>
  <Override PartName="/xl/ctrlProps/ctrlProp101.xml" ContentType="application/vnd.ms-excel.controlproperties+xml"/>
  <Override PartName="/xl/ctrlProps/ctrlProp100.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DieseArbeitsmappe" defaultThemeVersion="166925"/>
  <mc:AlternateContent xmlns:mc="http://schemas.openxmlformats.org/markup-compatibility/2006">
    <mc:Choice Requires="x15">
      <x15ac:absPath xmlns:x15ac="http://schemas.microsoft.com/office/spreadsheetml/2010/11/ac" url="Q:\0 QMS\1 PZ\3 Realisierung\Audit_Zertifizierung\Auditunterlagen_RL\SwissGAP Horti\2_Auditunterlagen\"/>
    </mc:Choice>
  </mc:AlternateContent>
  <xr:revisionPtr revIDLastSave="0" documentId="13_ncr:1_{835FD98B-723C-4522-B64C-2015B93D7BE4}" xr6:coauthVersionLast="36" xr6:coauthVersionMax="36" xr10:uidLastSave="{00000000-0000-0000-0000-000000000000}"/>
  <bookViews>
    <workbookView xWindow="-120" yWindow="-120" windowWidth="29040" windowHeight="15720" tabRatio="914" activeTab="1" xr2:uid="{A5341290-C399-4C4A-817A-DB9447CBB783}"/>
  </bookViews>
  <sheets>
    <sheet name="Intro" sheetId="1" r:id="rId1"/>
    <sheet name="Audit Info" sheetId="2" r:id="rId2"/>
    <sheet name="Deklaration 1" sheetId="3" r:id="rId3"/>
    <sheet name="Deklaration 2" sheetId="10" r:id="rId4"/>
    <sheet name="Deklaration 3" sheetId="12" r:id="rId5"/>
    <sheet name="Checkliste" sheetId="4" r:id="rId6"/>
    <sheet name="Resultat" sheetId="5" r:id="rId7"/>
    <sheet name="CL Suisse Garantie" sheetId="6" r:id="rId8"/>
    <sheet name="Bemerk_Verbesserungen_Korrektur" sheetId="15" state="hidden" r:id="rId9"/>
    <sheet name="Source" sheetId="7" state="hidden" r:id="rId10"/>
    <sheet name="Source PD" sheetId="11" state="hidden" r:id="rId11"/>
    <sheet name="Source_CL" sheetId="9" state="hidden" r:id="rId12"/>
  </sheets>
  <definedNames>
    <definedName name="_xlnm._FilterDatabase" localSheetId="5" hidden="1">Checkliste!$A$1:$AC$210</definedName>
    <definedName name="_xlnm._FilterDatabase" localSheetId="11" hidden="1">Source_CL!$A$1:$H$274</definedName>
    <definedName name="_xlnm.Print_Area" localSheetId="1">'Audit Info'!$A$1:$E$49</definedName>
    <definedName name="_xlnm.Print_Area" localSheetId="5">Checkliste!$A$1:$J$210</definedName>
    <definedName name="_xlnm.Print_Area" localSheetId="7">'CL Suisse Garantie'!$A$1:$I$172</definedName>
    <definedName name="_xlnm.Print_Area" localSheetId="2">'Deklaration 1'!$A$1:$H$328</definedName>
    <definedName name="_xlnm.Print_Area" localSheetId="4">'Deklaration 3'!$A$1:$F$87</definedName>
    <definedName name="_xlnm.Print_Area" localSheetId="6">Resultat!$A$1:$I$17</definedName>
    <definedName name="_xlnm.Print_Titles" localSheetId="5">Checkliste!$1:$1</definedName>
    <definedName name="_xlnm.Print_Titles" localSheetId="11">Source_CL!$1:$1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07" i="7" l="1"/>
  <c r="B24" i="2" s="1"/>
  <c r="F158" i="4"/>
  <c r="F157" i="4"/>
  <c r="H105" i="4"/>
  <c r="H103" i="4"/>
  <c r="H101" i="4"/>
  <c r="H50" i="4"/>
  <c r="H34" i="4"/>
  <c r="H33" i="4"/>
  <c r="H32" i="4"/>
  <c r="G17" i="5" l="1"/>
  <c r="D360" i="7" l="1"/>
  <c r="A30" i="5" s="1"/>
  <c r="D361" i="7"/>
  <c r="A32" i="5" s="1"/>
  <c r="D362" i="7"/>
  <c r="A33" i="5" s="1"/>
  <c r="D363" i="7"/>
  <c r="C31" i="5" s="1"/>
  <c r="D364" i="7"/>
  <c r="E31" i="5" s="1"/>
  <c r="D378" i="7" l="1"/>
  <c r="D343" i="7"/>
  <c r="A12" i="5" s="1"/>
  <c r="G13" i="5" l="1"/>
  <c r="G6" i="5"/>
  <c r="H324" i="3"/>
  <c r="H325" i="3"/>
  <c r="H326" i="3"/>
  <c r="H327" i="3"/>
  <c r="H328" i="3"/>
  <c r="H323" i="3"/>
  <c r="E324" i="3"/>
  <c r="E325" i="3"/>
  <c r="E326" i="3"/>
  <c r="E327" i="3"/>
  <c r="E328" i="3"/>
  <c r="E323" i="3"/>
  <c r="D321" i="3"/>
  <c r="C321" i="3"/>
  <c r="D28" i="3"/>
  <c r="C28" i="3"/>
  <c r="D998" i="7" l="1"/>
  <c r="A313" i="3" s="1"/>
  <c r="D994" i="7"/>
  <c r="A309" i="3" s="1"/>
  <c r="D995" i="7"/>
  <c r="A310" i="3" s="1"/>
  <c r="D996" i="7"/>
  <c r="A311" i="3" s="1"/>
  <c r="D997" i="7"/>
  <c r="A312" i="3" s="1"/>
  <c r="D999" i="7"/>
  <c r="A323" i="3" s="1"/>
  <c r="D1000" i="7"/>
  <c r="D1001" i="7"/>
  <c r="D1002" i="7"/>
  <c r="D1003" i="7"/>
  <c r="D1004" i="7"/>
  <c r="D801" i="7"/>
  <c r="A38" i="3" s="1"/>
  <c r="D796" i="7"/>
  <c r="A10" i="3" s="1"/>
  <c r="D797" i="7"/>
  <c r="D798" i="7"/>
  <c r="C10" i="3" s="1"/>
  <c r="D799" i="7"/>
  <c r="A11" i="3" s="1"/>
  <c r="D813" i="7"/>
  <c r="A7" i="3" s="1"/>
  <c r="B39" i="3" l="1"/>
  <c r="B10" i="3"/>
  <c r="A318" i="3"/>
  <c r="A326" i="3"/>
  <c r="A316" i="3"/>
  <c r="A324" i="3"/>
  <c r="A320" i="3"/>
  <c r="A328" i="3"/>
  <c r="A317" i="3"/>
  <c r="A325" i="3"/>
  <c r="A319" i="3"/>
  <c r="A327" i="3"/>
  <c r="C39" i="3"/>
  <c r="A315" i="3"/>
  <c r="A39" i="3"/>
  <c r="A304" i="3"/>
  <c r="N7" i="4"/>
  <c r="N11" i="4"/>
  <c r="N17" i="4"/>
  <c r="N19" i="4"/>
  <c r="N21" i="4"/>
  <c r="N22" i="4"/>
  <c r="N24" i="4"/>
  <c r="N28" i="4"/>
  <c r="N31" i="4"/>
  <c r="N37" i="4"/>
  <c r="N42" i="4"/>
  <c r="N43" i="4"/>
  <c r="N48" i="4"/>
  <c r="N49" i="4"/>
  <c r="N57" i="4"/>
  <c r="N64" i="4"/>
  <c r="N65" i="4"/>
  <c r="N68" i="4"/>
  <c r="N73" i="4"/>
  <c r="N77" i="4"/>
  <c r="N80" i="4"/>
  <c r="N89" i="4"/>
  <c r="N90" i="4"/>
  <c r="N94" i="4"/>
  <c r="N95" i="4"/>
  <c r="N106" i="4"/>
  <c r="N107" i="4"/>
  <c r="N120" i="4"/>
  <c r="N129" i="4"/>
  <c r="N134" i="4"/>
  <c r="N136" i="4"/>
  <c r="N138" i="4"/>
  <c r="N143" i="4"/>
  <c r="N144" i="4"/>
  <c r="N148" i="4"/>
  <c r="N149" i="4"/>
  <c r="N156" i="4"/>
  <c r="N163" i="4"/>
  <c r="N169" i="4"/>
  <c r="N173" i="4"/>
  <c r="N174" i="4"/>
  <c r="N179" i="4"/>
  <c r="N183" i="4"/>
  <c r="N187" i="4"/>
  <c r="N193" i="4"/>
  <c r="N197" i="4"/>
  <c r="N200" i="4"/>
  <c r="N203" i="4"/>
  <c r="N204" i="4"/>
  <c r="N208" i="4"/>
  <c r="M7" i="4"/>
  <c r="M11" i="4"/>
  <c r="M17" i="4"/>
  <c r="M19" i="4"/>
  <c r="M21" i="4"/>
  <c r="M22" i="4"/>
  <c r="M24" i="4"/>
  <c r="M28" i="4"/>
  <c r="M31" i="4"/>
  <c r="M37" i="4"/>
  <c r="M42" i="4"/>
  <c r="M43" i="4"/>
  <c r="M48" i="4"/>
  <c r="M49" i="4"/>
  <c r="M57" i="4"/>
  <c r="M64" i="4"/>
  <c r="M65" i="4"/>
  <c r="M68" i="4"/>
  <c r="M73" i="4"/>
  <c r="M77" i="4"/>
  <c r="M80" i="4"/>
  <c r="M89" i="4"/>
  <c r="M90" i="4"/>
  <c r="M94" i="4"/>
  <c r="M95" i="4"/>
  <c r="M106" i="4"/>
  <c r="M107" i="4"/>
  <c r="M120" i="4"/>
  <c r="M129" i="4"/>
  <c r="M134" i="4"/>
  <c r="M136" i="4"/>
  <c r="M138" i="4"/>
  <c r="M143" i="4"/>
  <c r="M144" i="4"/>
  <c r="M148" i="4"/>
  <c r="M149" i="4"/>
  <c r="M156" i="4"/>
  <c r="M163" i="4"/>
  <c r="M169" i="4"/>
  <c r="M173" i="4"/>
  <c r="M174" i="4"/>
  <c r="M179" i="4"/>
  <c r="M183" i="4"/>
  <c r="M187" i="4"/>
  <c r="M193" i="4"/>
  <c r="M197" i="4"/>
  <c r="M200" i="4"/>
  <c r="M203" i="4"/>
  <c r="M204" i="4"/>
  <c r="M208" i="4"/>
  <c r="H63" i="4" l="1"/>
  <c r="I63" i="4" s="1"/>
  <c r="D428" i="7"/>
  <c r="D429" i="7"/>
  <c r="I139" i="4"/>
  <c r="I140" i="4"/>
  <c r="I141" i="4"/>
  <c r="I142" i="4"/>
  <c r="I137" i="4"/>
  <c r="M137" i="4" l="1"/>
  <c r="N137" i="4"/>
  <c r="M141" i="4"/>
  <c r="N141" i="4"/>
  <c r="M139" i="4"/>
  <c r="N139" i="4"/>
  <c r="M142" i="4"/>
  <c r="N142" i="4"/>
  <c r="M140" i="4"/>
  <c r="N140" i="4"/>
  <c r="M63" i="4"/>
  <c r="N63" i="4"/>
  <c r="I210" i="4"/>
  <c r="I209" i="4"/>
  <c r="I202" i="4"/>
  <c r="I198" i="4"/>
  <c r="I199" i="4"/>
  <c r="I201" i="4"/>
  <c r="I190" i="4"/>
  <c r="I191" i="4"/>
  <c r="I192" i="4"/>
  <c r="I194" i="4"/>
  <c r="I195" i="4"/>
  <c r="I196" i="4"/>
  <c r="I189" i="4"/>
  <c r="I180" i="4"/>
  <c r="I181" i="4"/>
  <c r="I182" i="4"/>
  <c r="I184" i="4"/>
  <c r="I185" i="4"/>
  <c r="I186" i="4"/>
  <c r="I177" i="4"/>
  <c r="I178" i="4"/>
  <c r="I175" i="4"/>
  <c r="I176" i="4"/>
  <c r="I168" i="4"/>
  <c r="I170" i="4"/>
  <c r="I171" i="4"/>
  <c r="I172" i="4"/>
  <c r="I167" i="4"/>
  <c r="I160" i="4"/>
  <c r="I161" i="4"/>
  <c r="I162" i="4"/>
  <c r="I159" i="4"/>
  <c r="I119" i="4"/>
  <c r="I118" i="4"/>
  <c r="I87" i="4"/>
  <c r="I88" i="4"/>
  <c r="I81" i="4"/>
  <c r="I82" i="4"/>
  <c r="I83" i="4"/>
  <c r="I84" i="4"/>
  <c r="I85" i="4"/>
  <c r="I86" i="4"/>
  <c r="I79" i="4"/>
  <c r="I72" i="4"/>
  <c r="I74" i="4"/>
  <c r="I75" i="4"/>
  <c r="I76" i="4"/>
  <c r="I71" i="4"/>
  <c r="I66" i="4"/>
  <c r="I36" i="4"/>
  <c r="I35" i="4"/>
  <c r="I25" i="4"/>
  <c r="I26" i="4"/>
  <c r="I27" i="4"/>
  <c r="I23" i="4"/>
  <c r="I18" i="4"/>
  <c r="I20" i="4"/>
  <c r="I14" i="4"/>
  <c r="I15" i="4"/>
  <c r="I16" i="4"/>
  <c r="I13" i="4"/>
  <c r="A870" i="7"/>
  <c r="I54" i="9"/>
  <c r="A860" i="7"/>
  <c r="C860" i="7" s="1"/>
  <c r="M190" i="4" l="1"/>
  <c r="N190" i="4"/>
  <c r="M195" i="4"/>
  <c r="N195" i="4"/>
  <c r="M162" i="4"/>
  <c r="N162" i="4"/>
  <c r="M88" i="4"/>
  <c r="N88" i="4"/>
  <c r="M14" i="4"/>
  <c r="N14" i="4"/>
  <c r="M191" i="4"/>
  <c r="N191" i="4"/>
  <c r="N199" i="4"/>
  <c r="M199" i="4"/>
  <c r="M35" i="4"/>
  <c r="N35" i="4"/>
  <c r="M75" i="4"/>
  <c r="N75" i="4"/>
  <c r="M185" i="4"/>
  <c r="N185" i="4"/>
  <c r="M16" i="4"/>
  <c r="N16" i="4"/>
  <c r="M118" i="4"/>
  <c r="N118" i="4"/>
  <c r="M159" i="4"/>
  <c r="N159" i="4"/>
  <c r="M27" i="4"/>
  <c r="N27" i="4"/>
  <c r="N198" i="4"/>
  <c r="M198" i="4"/>
  <c r="M171" i="4"/>
  <c r="N171" i="4"/>
  <c r="M71" i="4"/>
  <c r="N71" i="4"/>
  <c r="N176" i="4"/>
  <c r="M176" i="4"/>
  <c r="M184" i="4"/>
  <c r="N184" i="4"/>
  <c r="M87" i="4"/>
  <c r="N87" i="4"/>
  <c r="M192" i="4"/>
  <c r="N192" i="4"/>
  <c r="M26" i="4"/>
  <c r="N26" i="4"/>
  <c r="N202" i="4"/>
  <c r="M202" i="4"/>
  <c r="M170" i="4"/>
  <c r="N170" i="4"/>
  <c r="M76" i="4"/>
  <c r="N76" i="4"/>
  <c r="N74" i="4"/>
  <c r="M74" i="4"/>
  <c r="N186" i="4"/>
  <c r="M186" i="4"/>
  <c r="N84" i="4"/>
  <c r="M84" i="4"/>
  <c r="M194" i="4"/>
  <c r="N194" i="4"/>
  <c r="M18" i="4"/>
  <c r="N18" i="4"/>
  <c r="M161" i="4"/>
  <c r="N161" i="4"/>
  <c r="M25" i="4"/>
  <c r="N25" i="4"/>
  <c r="M209" i="4"/>
  <c r="N209" i="4"/>
  <c r="M168" i="4"/>
  <c r="N168" i="4"/>
  <c r="N175" i="4"/>
  <c r="M175" i="4"/>
  <c r="M72" i="4"/>
  <c r="N72" i="4"/>
  <c r="N79" i="4"/>
  <c r="M79" i="4"/>
  <c r="N86" i="4"/>
  <c r="M86" i="4"/>
  <c r="N85" i="4"/>
  <c r="M85" i="4"/>
  <c r="N181" i="4"/>
  <c r="M181" i="4"/>
  <c r="M196" i="4"/>
  <c r="N196" i="4"/>
  <c r="M20" i="4"/>
  <c r="N20" i="4"/>
  <c r="M23" i="4"/>
  <c r="N23" i="4"/>
  <c r="M160" i="4"/>
  <c r="N160" i="4"/>
  <c r="N167" i="4"/>
  <c r="M167" i="4"/>
  <c r="N36" i="4"/>
  <c r="M36" i="4"/>
  <c r="M66" i="4"/>
  <c r="N66" i="4"/>
  <c r="N178" i="4"/>
  <c r="M178" i="4"/>
  <c r="N177" i="4"/>
  <c r="M177" i="4"/>
  <c r="N182" i="4"/>
  <c r="M182" i="4"/>
  <c r="N82" i="4"/>
  <c r="M82" i="4"/>
  <c r="N180" i="4"/>
  <c r="M180" i="4"/>
  <c r="M15" i="4"/>
  <c r="N15" i="4"/>
  <c r="M119" i="4"/>
  <c r="N119" i="4"/>
  <c r="N201" i="4"/>
  <c r="M201" i="4"/>
  <c r="M172" i="4"/>
  <c r="N172" i="4"/>
  <c r="N83" i="4"/>
  <c r="M83" i="4"/>
  <c r="N13" i="4"/>
  <c r="M13" i="4"/>
  <c r="N81" i="4"/>
  <c r="M81" i="4"/>
  <c r="N189" i="4"/>
  <c r="M189" i="4"/>
  <c r="M210" i="4"/>
  <c r="N210" i="4"/>
  <c r="H58" i="4"/>
  <c r="I58" i="4" s="1"/>
  <c r="N58" i="4" l="1"/>
  <c r="M58" i="4"/>
  <c r="D61" i="12"/>
  <c r="D62" i="12"/>
  <c r="D63" i="12"/>
  <c r="D64" i="12"/>
  <c r="D65" i="12"/>
  <c r="D35" i="12"/>
  <c r="D34" i="12"/>
  <c r="D36" i="12"/>
  <c r="D37" i="12"/>
  <c r="D23" i="12"/>
  <c r="D22" i="12"/>
  <c r="D24" i="12"/>
  <c r="D21" i="12"/>
  <c r="D825" i="11" l="1"/>
  <c r="E3" i="6" l="1"/>
  <c r="AA90" i="4" l="1"/>
  <c r="F164" i="6" l="1"/>
  <c r="B164" i="6"/>
  <c r="H3" i="3" l="1"/>
  <c r="B3" i="3"/>
  <c r="D779" i="7" l="1"/>
  <c r="D768" i="7"/>
  <c r="I50" i="6" s="1"/>
  <c r="F7" i="6"/>
  <c r="D873" i="11"/>
  <c r="C15" i="10" s="1"/>
  <c r="I157" i="4" l="1"/>
  <c r="I158" i="4"/>
  <c r="I74" i="6"/>
  <c r="I81" i="6"/>
  <c r="I86" i="6"/>
  <c r="I30" i="6"/>
  <c r="I106" i="6"/>
  <c r="I113" i="6"/>
  <c r="I43" i="6"/>
  <c r="D850" i="7"/>
  <c r="A2" i="12" s="1"/>
  <c r="D849" i="7"/>
  <c r="A1" i="12" s="1"/>
  <c r="D1187" i="7"/>
  <c r="I1" i="4" s="1"/>
  <c r="D1188" i="7"/>
  <c r="J1" i="4" s="1"/>
  <c r="D1189" i="7"/>
  <c r="AA1" i="4" s="1"/>
  <c r="D984" i="7"/>
  <c r="D985" i="7"/>
  <c r="A20" i="3" s="1"/>
  <c r="D986" i="7"/>
  <c r="D987" i="7"/>
  <c r="D988" i="7"/>
  <c r="D989" i="7"/>
  <c r="D990" i="7"/>
  <c r="D991" i="7"/>
  <c r="D992" i="7"/>
  <c r="D1011" i="7"/>
  <c r="D1012" i="7"/>
  <c r="D1013" i="7"/>
  <c r="D1014" i="7"/>
  <c r="D1015" i="7"/>
  <c r="D1016" i="7"/>
  <c r="D1017" i="7"/>
  <c r="D1018" i="7"/>
  <c r="D1019" i="7"/>
  <c r="D1020" i="7"/>
  <c r="D1021" i="7"/>
  <c r="D1022" i="7"/>
  <c r="D1023" i="7"/>
  <c r="D1024" i="7"/>
  <c r="D1025" i="7"/>
  <c r="D1026" i="7"/>
  <c r="D1027" i="7"/>
  <c r="D1028" i="7"/>
  <c r="D1029" i="7"/>
  <c r="D1030" i="7"/>
  <c r="D1031" i="7"/>
  <c r="D1032" i="7"/>
  <c r="D1033" i="7"/>
  <c r="D1034" i="7"/>
  <c r="D1035" i="7"/>
  <c r="D1036" i="7"/>
  <c r="D1037" i="7"/>
  <c r="D1038" i="7"/>
  <c r="D1039" i="7"/>
  <c r="D1040" i="7"/>
  <c r="D1041" i="7"/>
  <c r="D1042" i="7"/>
  <c r="D1043" i="7"/>
  <c r="D1044" i="7"/>
  <c r="D1045" i="7"/>
  <c r="D1046" i="7"/>
  <c r="D1047" i="7"/>
  <c r="D1048" i="7"/>
  <c r="D1049" i="7"/>
  <c r="D1050" i="7"/>
  <c r="D1051" i="7"/>
  <c r="D1052" i="7"/>
  <c r="D1053" i="7"/>
  <c r="D1054" i="7"/>
  <c r="D1055" i="7"/>
  <c r="D1056" i="7"/>
  <c r="D1057" i="7"/>
  <c r="D1058" i="7"/>
  <c r="D1059" i="7"/>
  <c r="D1060" i="7"/>
  <c r="D1061" i="7"/>
  <c r="D1062" i="7"/>
  <c r="D1063" i="7"/>
  <c r="D1064" i="7"/>
  <c r="D1065" i="7"/>
  <c r="D1066" i="7"/>
  <c r="D1067" i="7"/>
  <c r="D1068" i="7"/>
  <c r="D1069" i="7"/>
  <c r="D1070" i="7"/>
  <c r="D1071" i="7"/>
  <c r="D1072" i="7"/>
  <c r="D1073" i="7"/>
  <c r="D1074" i="7"/>
  <c r="D1075" i="7"/>
  <c r="D1076" i="7"/>
  <c r="D1077" i="7"/>
  <c r="D1078" i="7"/>
  <c r="D1079" i="7"/>
  <c r="D1080" i="7"/>
  <c r="D1081" i="7"/>
  <c r="D1082" i="7"/>
  <c r="D1083" i="7"/>
  <c r="D1084" i="7"/>
  <c r="D1085" i="7"/>
  <c r="D1086" i="7"/>
  <c r="D1087" i="7"/>
  <c r="D1088" i="7"/>
  <c r="D1089" i="7"/>
  <c r="D1090" i="7"/>
  <c r="D1091" i="7"/>
  <c r="D1092" i="7"/>
  <c r="D1093" i="7"/>
  <c r="D1094" i="7"/>
  <c r="D1095" i="7"/>
  <c r="D1096" i="7"/>
  <c r="D1097" i="7"/>
  <c r="D1098" i="7"/>
  <c r="D1099" i="7"/>
  <c r="D1100" i="7"/>
  <c r="D1101" i="7"/>
  <c r="D1102" i="7"/>
  <c r="D1103" i="7"/>
  <c r="D1104" i="7"/>
  <c r="D1105" i="7"/>
  <c r="D1106" i="7"/>
  <c r="D1107" i="7"/>
  <c r="D1108" i="7"/>
  <c r="D1109" i="7"/>
  <c r="D1110" i="7"/>
  <c r="D1111" i="7"/>
  <c r="D1112" i="7"/>
  <c r="D1113" i="7"/>
  <c r="D1114" i="7"/>
  <c r="D1115" i="7"/>
  <c r="D1116" i="7"/>
  <c r="D1117" i="7"/>
  <c r="D1118" i="7"/>
  <c r="D1119" i="7"/>
  <c r="D1120" i="7"/>
  <c r="D1121" i="7"/>
  <c r="D1122" i="7"/>
  <c r="D1123" i="7"/>
  <c r="D1124" i="7"/>
  <c r="D1125" i="7"/>
  <c r="D1126" i="7"/>
  <c r="D1127" i="7"/>
  <c r="D1128" i="7"/>
  <c r="D1129" i="7"/>
  <c r="D1130" i="7"/>
  <c r="D1131" i="7"/>
  <c r="D1132" i="7"/>
  <c r="D1133" i="7"/>
  <c r="D1134" i="7"/>
  <c r="D1135" i="7"/>
  <c r="D1136" i="7"/>
  <c r="D1137" i="7"/>
  <c r="D1138" i="7"/>
  <c r="D1139" i="7"/>
  <c r="D1140" i="7"/>
  <c r="D1141" i="7"/>
  <c r="D1142" i="7"/>
  <c r="D1143" i="7"/>
  <c r="D1144" i="7"/>
  <c r="D1145" i="7"/>
  <c r="D1146" i="7"/>
  <c r="D1147" i="7"/>
  <c r="D1148" i="7"/>
  <c r="D1149" i="7"/>
  <c r="D1150" i="7"/>
  <c r="D1151" i="7"/>
  <c r="D1152" i="7"/>
  <c r="D1153" i="7"/>
  <c r="D1154" i="7"/>
  <c r="D1155" i="7"/>
  <c r="D1156" i="7"/>
  <c r="D1157" i="7"/>
  <c r="D1158" i="7"/>
  <c r="D1159" i="7"/>
  <c r="D1160" i="7"/>
  <c r="D1161" i="7"/>
  <c r="D1162" i="7"/>
  <c r="D1163" i="7"/>
  <c r="D1164" i="7"/>
  <c r="D1165" i="7"/>
  <c r="D1166" i="7"/>
  <c r="D1167" i="7"/>
  <c r="D1168" i="7"/>
  <c r="D1169" i="7"/>
  <c r="D1170" i="7"/>
  <c r="D1171" i="7"/>
  <c r="D1172" i="7"/>
  <c r="D1173" i="7"/>
  <c r="D1174" i="7"/>
  <c r="D1175" i="7"/>
  <c r="D1176" i="7"/>
  <c r="D1177" i="7"/>
  <c r="D1178" i="7"/>
  <c r="D1179" i="7"/>
  <c r="D1180" i="7"/>
  <c r="A1" i="4" s="1"/>
  <c r="D1181" i="7"/>
  <c r="B1" i="4" s="1"/>
  <c r="D1182" i="7"/>
  <c r="C1" i="4" s="1"/>
  <c r="D1183" i="7"/>
  <c r="D1" i="4" s="1"/>
  <c r="D1184" i="7"/>
  <c r="F1" i="4" s="1"/>
  <c r="D1185" i="7"/>
  <c r="G1" i="4" s="1"/>
  <c r="I5" i="4" s="1"/>
  <c r="D1186" i="7"/>
  <c r="H1" i="4" s="1"/>
  <c r="I6" i="4" s="1"/>
  <c r="I4" i="4" l="1"/>
  <c r="I8" i="4"/>
  <c r="I9" i="4"/>
  <c r="N6" i="4"/>
  <c r="M6" i="4"/>
  <c r="M4" i="4"/>
  <c r="N4" i="4"/>
  <c r="N158" i="4"/>
  <c r="M158" i="4"/>
  <c r="N5" i="4"/>
  <c r="M5" i="4"/>
  <c r="N157" i="4"/>
  <c r="M157" i="4"/>
  <c r="D399" i="7"/>
  <c r="A34" i="1" s="1"/>
  <c r="AA7" i="4"/>
  <c r="AA11" i="4"/>
  <c r="AA17" i="4"/>
  <c r="AA19" i="4"/>
  <c r="AA21" i="4"/>
  <c r="AA22" i="4"/>
  <c r="AA24" i="4"/>
  <c r="AA28" i="4"/>
  <c r="AA31" i="4"/>
  <c r="AA37" i="4"/>
  <c r="AA42" i="4"/>
  <c r="AA43" i="4"/>
  <c r="AA48" i="4"/>
  <c r="AA64" i="4"/>
  <c r="AA94" i="4"/>
  <c r="AA106" i="4"/>
  <c r="AA143" i="4"/>
  <c r="AA148" i="4"/>
  <c r="AA149" i="4"/>
  <c r="AA173" i="4"/>
  <c r="AA203" i="4"/>
  <c r="AA3" i="4"/>
  <c r="AA2" i="4"/>
  <c r="I3" i="9"/>
  <c r="I4" i="9"/>
  <c r="AA4" i="4" s="1"/>
  <c r="I5" i="9"/>
  <c r="AA5" i="4" s="1"/>
  <c r="I6" i="9"/>
  <c r="AA6" i="4" s="1"/>
  <c r="I7" i="9"/>
  <c r="I8" i="9"/>
  <c r="AA8" i="4" s="1"/>
  <c r="I9" i="9"/>
  <c r="AA9" i="4" s="1"/>
  <c r="I10" i="9"/>
  <c r="AA10" i="4" s="1"/>
  <c r="I11" i="9"/>
  <c r="I12" i="9"/>
  <c r="AA12" i="4" s="1"/>
  <c r="I13" i="9"/>
  <c r="AA13" i="4" s="1"/>
  <c r="I14" i="9"/>
  <c r="AA14" i="4" s="1"/>
  <c r="I15" i="9"/>
  <c r="AA15" i="4" s="1"/>
  <c r="I16" i="9"/>
  <c r="AA16" i="4" s="1"/>
  <c r="I17" i="9"/>
  <c r="I18" i="9"/>
  <c r="AA18" i="4" s="1"/>
  <c r="I19" i="9"/>
  <c r="I20" i="9"/>
  <c r="AA20" i="4" s="1"/>
  <c r="I21" i="9"/>
  <c r="I22" i="9"/>
  <c r="I23" i="9"/>
  <c r="AA23" i="4" s="1"/>
  <c r="I24" i="9"/>
  <c r="I25" i="9"/>
  <c r="AA25" i="4" s="1"/>
  <c r="I26" i="9"/>
  <c r="AA26" i="4" s="1"/>
  <c r="I27" i="9"/>
  <c r="AA27" i="4" s="1"/>
  <c r="I28" i="9"/>
  <c r="I29" i="9"/>
  <c r="AA29" i="4" s="1"/>
  <c r="I30" i="9"/>
  <c r="AA30" i="4" s="1"/>
  <c r="I31" i="9"/>
  <c r="I32" i="9"/>
  <c r="AA32" i="4" s="1"/>
  <c r="I33" i="9"/>
  <c r="AA33" i="4" s="1"/>
  <c r="I34" i="9"/>
  <c r="AA34" i="4" s="1"/>
  <c r="I35" i="9"/>
  <c r="AA35" i="4" s="1"/>
  <c r="I36" i="9"/>
  <c r="AA36" i="4" s="1"/>
  <c r="I37" i="9"/>
  <c r="I38" i="9"/>
  <c r="AA38" i="4" s="1"/>
  <c r="I39" i="9"/>
  <c r="AA39" i="4" s="1"/>
  <c r="I40" i="9"/>
  <c r="AA40" i="4" s="1"/>
  <c r="I41" i="9"/>
  <c r="AA41" i="4" s="1"/>
  <c r="I42" i="9"/>
  <c r="I43" i="9"/>
  <c r="I44" i="9"/>
  <c r="AA44" i="4" s="1"/>
  <c r="I45" i="9"/>
  <c r="AA45" i="4" s="1"/>
  <c r="I46" i="9"/>
  <c r="AA46" i="4" s="1"/>
  <c r="I47" i="9"/>
  <c r="AA47" i="4" s="1"/>
  <c r="I48" i="9"/>
  <c r="I49" i="9"/>
  <c r="AA49" i="4" s="1"/>
  <c r="I50" i="9"/>
  <c r="AA50" i="4" s="1"/>
  <c r="I51" i="9"/>
  <c r="AA51" i="4" s="1"/>
  <c r="I52" i="9"/>
  <c r="AA52" i="4" s="1"/>
  <c r="I53" i="9"/>
  <c r="AA53" i="4" s="1"/>
  <c r="AA54" i="4"/>
  <c r="I55" i="9"/>
  <c r="AA55" i="4" s="1"/>
  <c r="I56" i="9"/>
  <c r="AA56" i="4" s="1"/>
  <c r="I57" i="9"/>
  <c r="AA57" i="4" s="1"/>
  <c r="I58" i="9"/>
  <c r="AA58" i="4" s="1"/>
  <c r="I59" i="9"/>
  <c r="AA59" i="4" s="1"/>
  <c r="I60" i="9"/>
  <c r="AA60" i="4" s="1"/>
  <c r="I61" i="9"/>
  <c r="AA61" i="4" s="1"/>
  <c r="I62" i="9"/>
  <c r="AA62" i="4" s="1"/>
  <c r="I63" i="9"/>
  <c r="AA63" i="4" s="1"/>
  <c r="I64" i="9"/>
  <c r="I65" i="9"/>
  <c r="AA65" i="4" s="1"/>
  <c r="I66" i="9"/>
  <c r="AA66" i="4" s="1"/>
  <c r="I67" i="9"/>
  <c r="AA67" i="4" s="1"/>
  <c r="I68" i="9"/>
  <c r="AA68" i="4" s="1"/>
  <c r="I69" i="9"/>
  <c r="AA69" i="4" s="1"/>
  <c r="I70" i="9"/>
  <c r="AA70" i="4" s="1"/>
  <c r="I71" i="9"/>
  <c r="AA71" i="4" s="1"/>
  <c r="I72" i="9"/>
  <c r="AA72" i="4" s="1"/>
  <c r="I73" i="9"/>
  <c r="AA73" i="4" s="1"/>
  <c r="I74" i="9"/>
  <c r="AA74" i="4" s="1"/>
  <c r="I75" i="9"/>
  <c r="AA75" i="4" s="1"/>
  <c r="I76" i="9"/>
  <c r="AA76" i="4" s="1"/>
  <c r="I77" i="9"/>
  <c r="AA77" i="4" s="1"/>
  <c r="I78" i="9"/>
  <c r="AA78" i="4" s="1"/>
  <c r="I79" i="9"/>
  <c r="AA79" i="4" s="1"/>
  <c r="I80" i="9"/>
  <c r="AA80" i="4" s="1"/>
  <c r="I81" i="9"/>
  <c r="AA81" i="4" s="1"/>
  <c r="I82" i="9"/>
  <c r="AA82" i="4" s="1"/>
  <c r="I83" i="9"/>
  <c r="AA83" i="4" s="1"/>
  <c r="I84" i="9"/>
  <c r="AA84" i="4" s="1"/>
  <c r="I85" i="9"/>
  <c r="AA85" i="4" s="1"/>
  <c r="I86" i="9"/>
  <c r="AA86" i="4" s="1"/>
  <c r="I87" i="9"/>
  <c r="AA87" i="4" s="1"/>
  <c r="I88" i="9"/>
  <c r="AA88" i="4" s="1"/>
  <c r="I89" i="9"/>
  <c r="I90" i="9"/>
  <c r="I91" i="9"/>
  <c r="AA91" i="4" s="1"/>
  <c r="I92" i="9"/>
  <c r="AA92" i="4" s="1"/>
  <c r="I93" i="9"/>
  <c r="AA93" i="4" s="1"/>
  <c r="I94" i="9"/>
  <c r="I95" i="9"/>
  <c r="AA95" i="4" s="1"/>
  <c r="I96" i="9"/>
  <c r="AA96" i="4" s="1"/>
  <c r="I97" i="9"/>
  <c r="AA97" i="4" s="1"/>
  <c r="I98" i="9"/>
  <c r="AA98" i="4" s="1"/>
  <c r="I99" i="9"/>
  <c r="AA99" i="4" s="1"/>
  <c r="I100" i="9"/>
  <c r="AA100" i="4" s="1"/>
  <c r="I101" i="9"/>
  <c r="AA101" i="4" s="1"/>
  <c r="I102" i="9"/>
  <c r="AA102" i="4" s="1"/>
  <c r="I103" i="9"/>
  <c r="AA103" i="4" s="1"/>
  <c r="I104" i="9"/>
  <c r="AA104" i="4" s="1"/>
  <c r="I105" i="9"/>
  <c r="AA105" i="4" s="1"/>
  <c r="I106" i="9"/>
  <c r="I107" i="9"/>
  <c r="AA107" i="4" s="1"/>
  <c r="I108" i="9"/>
  <c r="AA108" i="4" s="1"/>
  <c r="I109" i="9"/>
  <c r="AA109" i="4" s="1"/>
  <c r="I110" i="9"/>
  <c r="AA110" i="4" s="1"/>
  <c r="I111" i="9"/>
  <c r="AA111" i="4" s="1"/>
  <c r="I112" i="9"/>
  <c r="AA112" i="4" s="1"/>
  <c r="I113" i="9"/>
  <c r="AA113" i="4" s="1"/>
  <c r="I114" i="9"/>
  <c r="AA114" i="4" s="1"/>
  <c r="I115" i="9"/>
  <c r="AA115" i="4" s="1"/>
  <c r="I116" i="9"/>
  <c r="AA116" i="4" s="1"/>
  <c r="I117" i="9"/>
  <c r="AA117" i="4" s="1"/>
  <c r="I118" i="9"/>
  <c r="AA118" i="4" s="1"/>
  <c r="I119" i="9"/>
  <c r="AA119" i="4" s="1"/>
  <c r="I120" i="9"/>
  <c r="AA120" i="4" s="1"/>
  <c r="I121" i="9"/>
  <c r="AA121" i="4" s="1"/>
  <c r="I122" i="9"/>
  <c r="AA122" i="4" s="1"/>
  <c r="I123" i="9"/>
  <c r="AA123" i="4" s="1"/>
  <c r="I124" i="9"/>
  <c r="AA124" i="4" s="1"/>
  <c r="I125" i="9"/>
  <c r="AA125" i="4" s="1"/>
  <c r="I126" i="9"/>
  <c r="AA126" i="4" s="1"/>
  <c r="I127" i="9"/>
  <c r="AA127" i="4" s="1"/>
  <c r="I128" i="9"/>
  <c r="AA128" i="4" s="1"/>
  <c r="I129" i="9"/>
  <c r="AA129" i="4" s="1"/>
  <c r="I130" i="9"/>
  <c r="AA130" i="4" s="1"/>
  <c r="I131" i="9"/>
  <c r="AA131" i="4" s="1"/>
  <c r="I132" i="9"/>
  <c r="AA132" i="4" s="1"/>
  <c r="I133" i="9"/>
  <c r="AA133" i="4" s="1"/>
  <c r="I134" i="9"/>
  <c r="AA134" i="4" s="1"/>
  <c r="I135" i="9"/>
  <c r="AA135" i="4" s="1"/>
  <c r="I136" i="9"/>
  <c r="AA136" i="4" s="1"/>
  <c r="I137" i="9"/>
  <c r="AA137" i="4" s="1"/>
  <c r="I138" i="9"/>
  <c r="AA138" i="4" s="1"/>
  <c r="I139" i="9"/>
  <c r="AA139" i="4" s="1"/>
  <c r="I140" i="9"/>
  <c r="AA140" i="4" s="1"/>
  <c r="I141" i="9"/>
  <c r="AA141" i="4" s="1"/>
  <c r="I142" i="9"/>
  <c r="AA142" i="4" s="1"/>
  <c r="I143" i="9"/>
  <c r="I144" i="9"/>
  <c r="AA144" i="4" s="1"/>
  <c r="I145" i="9"/>
  <c r="AA145" i="4" s="1"/>
  <c r="I146" i="9"/>
  <c r="AA146" i="4" s="1"/>
  <c r="I147" i="9"/>
  <c r="AA147" i="4" s="1"/>
  <c r="I148" i="9"/>
  <c r="I149" i="9"/>
  <c r="I150" i="9"/>
  <c r="AA150" i="4" s="1"/>
  <c r="I151" i="9"/>
  <c r="AA151" i="4" s="1"/>
  <c r="I152" i="9"/>
  <c r="AA152" i="4" s="1"/>
  <c r="I153" i="9"/>
  <c r="AA153" i="4" s="1"/>
  <c r="I154" i="9"/>
  <c r="AA154" i="4" s="1"/>
  <c r="I155" i="9"/>
  <c r="AA155" i="4" s="1"/>
  <c r="I156" i="9"/>
  <c r="AA156" i="4" s="1"/>
  <c r="I157" i="9"/>
  <c r="AA157" i="4" s="1"/>
  <c r="I158" i="9"/>
  <c r="AA158" i="4" s="1"/>
  <c r="I159" i="9"/>
  <c r="AA159" i="4" s="1"/>
  <c r="I160" i="9"/>
  <c r="AA160" i="4" s="1"/>
  <c r="I161" i="9"/>
  <c r="AA161" i="4" s="1"/>
  <c r="I162" i="9"/>
  <c r="AA162" i="4" s="1"/>
  <c r="I163" i="9"/>
  <c r="AA163" i="4" s="1"/>
  <c r="I164" i="9"/>
  <c r="AA164" i="4" s="1"/>
  <c r="I165" i="9"/>
  <c r="AA165" i="4" s="1"/>
  <c r="I166" i="9"/>
  <c r="AA166" i="4" s="1"/>
  <c r="I167" i="9"/>
  <c r="AA167" i="4" s="1"/>
  <c r="I168" i="9"/>
  <c r="AA168" i="4" s="1"/>
  <c r="I169" i="9"/>
  <c r="AA169" i="4" s="1"/>
  <c r="I170" i="9"/>
  <c r="AA170" i="4" s="1"/>
  <c r="I171" i="9"/>
  <c r="AA171" i="4" s="1"/>
  <c r="I172" i="9"/>
  <c r="AA172" i="4" s="1"/>
  <c r="I173" i="9"/>
  <c r="I174" i="9"/>
  <c r="AA174" i="4" s="1"/>
  <c r="I175" i="9"/>
  <c r="AA175" i="4" s="1"/>
  <c r="I176" i="9"/>
  <c r="AA176" i="4" s="1"/>
  <c r="I177" i="9"/>
  <c r="AA177" i="4" s="1"/>
  <c r="I178" i="9"/>
  <c r="AA178" i="4" s="1"/>
  <c r="I179" i="9"/>
  <c r="AA179" i="4" s="1"/>
  <c r="I180" i="9"/>
  <c r="AA180" i="4" s="1"/>
  <c r="I181" i="9"/>
  <c r="AA181" i="4" s="1"/>
  <c r="I182" i="9"/>
  <c r="AA182" i="4" s="1"/>
  <c r="I183" i="9"/>
  <c r="AA183" i="4" s="1"/>
  <c r="I184" i="9"/>
  <c r="AA184" i="4" s="1"/>
  <c r="I185" i="9"/>
  <c r="AA185" i="4" s="1"/>
  <c r="I186" i="9"/>
  <c r="AA186" i="4" s="1"/>
  <c r="I187" i="9"/>
  <c r="AA187" i="4" s="1"/>
  <c r="I188" i="9"/>
  <c r="AA188" i="4" s="1"/>
  <c r="I189" i="9"/>
  <c r="AA189" i="4" s="1"/>
  <c r="I190" i="9"/>
  <c r="AA190" i="4" s="1"/>
  <c r="I191" i="9"/>
  <c r="AA191" i="4" s="1"/>
  <c r="I192" i="9"/>
  <c r="AA192" i="4" s="1"/>
  <c r="I193" i="9"/>
  <c r="AA193" i="4" s="1"/>
  <c r="I194" i="9"/>
  <c r="AA194" i="4" s="1"/>
  <c r="I195" i="9"/>
  <c r="AA195" i="4" s="1"/>
  <c r="I196" i="9"/>
  <c r="AA196" i="4" s="1"/>
  <c r="I197" i="9"/>
  <c r="AA197" i="4" s="1"/>
  <c r="I198" i="9"/>
  <c r="AA198" i="4" s="1"/>
  <c r="I199" i="9"/>
  <c r="AA199" i="4" s="1"/>
  <c r="I200" i="9"/>
  <c r="AA200" i="4" s="1"/>
  <c r="I201" i="9"/>
  <c r="AA201" i="4" s="1"/>
  <c r="I202" i="9"/>
  <c r="AA202" i="4" s="1"/>
  <c r="I203" i="9"/>
  <c r="I204" i="9"/>
  <c r="AA204" i="4" s="1"/>
  <c r="I205" i="9"/>
  <c r="AA205" i="4" s="1"/>
  <c r="I206" i="9"/>
  <c r="AA206" i="4" s="1"/>
  <c r="I207" i="9"/>
  <c r="AA207" i="4" s="1"/>
  <c r="I208" i="9"/>
  <c r="AA208" i="4" s="1"/>
  <c r="I209" i="9"/>
  <c r="AA209" i="4" s="1"/>
  <c r="I210" i="9"/>
  <c r="AA210" i="4" s="1"/>
  <c r="N9" i="4" l="1"/>
  <c r="M9" i="4"/>
  <c r="M8" i="4"/>
  <c r="N8" i="4"/>
  <c r="B1" i="6"/>
  <c r="I3" i="5"/>
  <c r="B3" i="5" l="1"/>
  <c r="D398" i="7"/>
  <c r="A33" i="1" s="1"/>
  <c r="D396" i="7"/>
  <c r="A31" i="1" s="1"/>
  <c r="D397" i="7"/>
  <c r="A32" i="1" s="1"/>
  <c r="C870" i="7" l="1"/>
  <c r="I12" i="4" s="1"/>
  <c r="D278" i="7"/>
  <c r="D279" i="7"/>
  <c r="D280" i="7"/>
  <c r="D281" i="7"/>
  <c r="D866" i="7"/>
  <c r="C8" i="12" s="1"/>
  <c r="H166" i="4"/>
  <c r="I166" i="4" s="1"/>
  <c r="D893" i="11"/>
  <c r="H109" i="4"/>
  <c r="I109" i="4" s="1"/>
  <c r="H110" i="4"/>
  <c r="I110" i="4" s="1"/>
  <c r="H111" i="4"/>
  <c r="I111" i="4" s="1"/>
  <c r="H112" i="4"/>
  <c r="I112" i="4" s="1"/>
  <c r="H113" i="4"/>
  <c r="I113" i="4" s="1"/>
  <c r="H114" i="4"/>
  <c r="I114" i="4" s="1"/>
  <c r="H115" i="4"/>
  <c r="I115" i="4" s="1"/>
  <c r="H116" i="4"/>
  <c r="I116" i="4" s="1"/>
  <c r="H117" i="4"/>
  <c r="I117" i="4" s="1"/>
  <c r="H108" i="4"/>
  <c r="I108" i="4" s="1"/>
  <c r="H146" i="4"/>
  <c r="I146" i="4" s="1"/>
  <c r="H147" i="4"/>
  <c r="I147" i="4" s="1"/>
  <c r="H145" i="4"/>
  <c r="I145" i="4" s="1"/>
  <c r="H165" i="4"/>
  <c r="H164" i="4"/>
  <c r="I164" i="4" s="1"/>
  <c r="D892" i="11"/>
  <c r="C19" i="10" s="1"/>
  <c r="D330" i="7"/>
  <c r="D21" i="2" s="1"/>
  <c r="D438" i="7"/>
  <c r="F6" i="6"/>
  <c r="B9" i="6"/>
  <c r="B8" i="6"/>
  <c r="B7" i="6"/>
  <c r="F4" i="6"/>
  <c r="B3" i="6"/>
  <c r="N164" i="4" l="1"/>
  <c r="M164" i="4"/>
  <c r="N108" i="4"/>
  <c r="M108" i="4"/>
  <c r="N110" i="4"/>
  <c r="M110" i="4"/>
  <c r="M146" i="4"/>
  <c r="N146" i="4"/>
  <c r="M112" i="4"/>
  <c r="N112" i="4"/>
  <c r="M117" i="4"/>
  <c r="N117" i="4"/>
  <c r="M111" i="4"/>
  <c r="N111" i="4"/>
  <c r="N115" i="4"/>
  <c r="M115" i="4"/>
  <c r="M145" i="4"/>
  <c r="N145" i="4"/>
  <c r="M116" i="4"/>
  <c r="N116" i="4"/>
  <c r="M113" i="4"/>
  <c r="N113" i="4"/>
  <c r="M166" i="4"/>
  <c r="N166" i="4"/>
  <c r="M147" i="4"/>
  <c r="N147" i="4"/>
  <c r="M114" i="4"/>
  <c r="N114" i="4"/>
  <c r="M109" i="4"/>
  <c r="N109" i="4"/>
  <c r="N12" i="4"/>
  <c r="M12" i="4"/>
  <c r="I188" i="4"/>
  <c r="J158" i="4"/>
  <c r="J157" i="4"/>
  <c r="J12" i="4"/>
  <c r="I165" i="4"/>
  <c r="B597" i="7" s="1"/>
  <c r="B596" i="7" s="1"/>
  <c r="D630" i="7"/>
  <c r="D16" i="6" s="1"/>
  <c r="D627" i="7"/>
  <c r="D628" i="7"/>
  <c r="D14" i="6" s="1"/>
  <c r="D629" i="7"/>
  <c r="D15" i="6" s="1"/>
  <c r="D631" i="7"/>
  <c r="D17" i="6" s="1"/>
  <c r="D632" i="7"/>
  <c r="D18" i="6" s="1"/>
  <c r="N188" i="4" l="1"/>
  <c r="N165" i="4"/>
  <c r="M165" i="4"/>
  <c r="H10" i="4"/>
  <c r="I10" i="4" s="1"/>
  <c r="M10" i="4" l="1"/>
  <c r="N10" i="4"/>
  <c r="H29" i="4"/>
  <c r="I29" i="4" s="1"/>
  <c r="N29" i="4" l="1"/>
  <c r="M29" i="4"/>
  <c r="D595" i="7"/>
  <c r="T5" i="4" l="1"/>
  <c r="I50" i="4" l="1"/>
  <c r="H51" i="4"/>
  <c r="I51" i="4" s="1"/>
  <c r="H52" i="4"/>
  <c r="I52" i="4" s="1"/>
  <c r="H56" i="4"/>
  <c r="I56" i="4" s="1"/>
  <c r="D427" i="7"/>
  <c r="D10" i="6" s="1"/>
  <c r="E10" i="6"/>
  <c r="F10" i="6"/>
  <c r="N51" i="4" l="1"/>
  <c r="M51" i="4"/>
  <c r="N56" i="4"/>
  <c r="M56" i="4"/>
  <c r="M52" i="4"/>
  <c r="N52" i="4"/>
  <c r="N50" i="4"/>
  <c r="M50" i="4"/>
  <c r="O48" i="4"/>
  <c r="O49" i="4"/>
  <c r="D767" i="7" l="1"/>
  <c r="I29" i="6" s="1"/>
  <c r="D769" i="7"/>
  <c r="I42" i="6" s="1"/>
  <c r="D770" i="7"/>
  <c r="D771" i="7"/>
  <c r="I49" i="6" s="1"/>
  <c r="D772" i="7"/>
  <c r="D773" i="7"/>
  <c r="I73" i="6" s="1"/>
  <c r="D774" i="7"/>
  <c r="D775" i="7"/>
  <c r="I80" i="6" s="1"/>
  <c r="D776" i="7"/>
  <c r="D777" i="7"/>
  <c r="I85" i="6" s="1"/>
  <c r="D778" i="7"/>
  <c r="I96" i="6"/>
  <c r="D780" i="7"/>
  <c r="I105" i="6" s="1"/>
  <c r="D781" i="7"/>
  <c r="D782" i="7"/>
  <c r="I112" i="6" s="1"/>
  <c r="D783" i="7"/>
  <c r="D755" i="7"/>
  <c r="H29" i="6" s="1"/>
  <c r="D756" i="7"/>
  <c r="H42" i="6" s="1"/>
  <c r="D757" i="7"/>
  <c r="H49" i="6" s="1"/>
  <c r="D758" i="7"/>
  <c r="H73" i="6" s="1"/>
  <c r="D759" i="7"/>
  <c r="H80" i="6" s="1"/>
  <c r="D760" i="7"/>
  <c r="H85" i="6" s="1"/>
  <c r="D761" i="7"/>
  <c r="H96" i="6" s="1"/>
  <c r="D762" i="7"/>
  <c r="H105" i="6" s="1"/>
  <c r="D763" i="7"/>
  <c r="H112" i="6" s="1"/>
  <c r="D764" i="7"/>
  <c r="H136" i="6" s="1"/>
  <c r="D689" i="7"/>
  <c r="F29" i="6" s="1"/>
  <c r="D690" i="7"/>
  <c r="F30" i="6" s="1"/>
  <c r="D691" i="7"/>
  <c r="F31" i="6" s="1"/>
  <c r="D692" i="7"/>
  <c r="F32" i="6" s="1"/>
  <c r="D693" i="7"/>
  <c r="D694" i="7"/>
  <c r="F36" i="6" s="1"/>
  <c r="D695" i="7"/>
  <c r="F38" i="6" s="1"/>
  <c r="D696" i="7"/>
  <c r="D697" i="7"/>
  <c r="D698" i="7"/>
  <c r="F42" i="6" s="1"/>
  <c r="D699" i="7"/>
  <c r="F43" i="6" s="1"/>
  <c r="D700" i="7"/>
  <c r="F44" i="6" s="1"/>
  <c r="D701" i="7"/>
  <c r="F45" i="6" s="1"/>
  <c r="D702" i="7"/>
  <c r="F47" i="6" s="1"/>
  <c r="D703" i="7"/>
  <c r="F49" i="6" s="1"/>
  <c r="D704" i="7"/>
  <c r="F50" i="6" s="1"/>
  <c r="D705" i="7"/>
  <c r="F52" i="6" s="1"/>
  <c r="D706" i="7"/>
  <c r="F53" i="6" s="1"/>
  <c r="D707" i="7"/>
  <c r="F55" i="6" s="1"/>
  <c r="D708" i="7"/>
  <c r="F73" i="6" s="1"/>
  <c r="D709" i="7"/>
  <c r="F74" i="6" s="1"/>
  <c r="D710" i="7"/>
  <c r="F82" i="6" s="1"/>
  <c r="D711" i="7"/>
  <c r="F80" i="6" s="1"/>
  <c r="D712" i="7"/>
  <c r="F81" i="6" s="1"/>
  <c r="D713" i="7"/>
  <c r="D714" i="7"/>
  <c r="F83" i="6" s="1"/>
  <c r="D715" i="7"/>
  <c r="F85" i="6" s="1"/>
  <c r="D716" i="7"/>
  <c r="F86" i="6" s="1"/>
  <c r="D717" i="7"/>
  <c r="F88" i="6" s="1"/>
  <c r="D718" i="7"/>
  <c r="F89" i="6" s="1"/>
  <c r="D719" i="7"/>
  <c r="F90" i="6" s="1"/>
  <c r="D720" i="7"/>
  <c r="F91" i="6" s="1"/>
  <c r="D721" i="7"/>
  <c r="F93" i="6" s="1"/>
  <c r="D722" i="7"/>
  <c r="F105" i="6" s="1"/>
  <c r="D723" i="7"/>
  <c r="F106" i="6" s="1"/>
  <c r="D724" i="7"/>
  <c r="F108" i="6" s="1"/>
  <c r="D725" i="7"/>
  <c r="F112" i="6" s="1"/>
  <c r="D726" i="7"/>
  <c r="F113" i="6" s="1"/>
  <c r="D727" i="7"/>
  <c r="F114" i="6" s="1"/>
  <c r="D728" i="7"/>
  <c r="F115" i="6" s="1"/>
  <c r="D729" i="7"/>
  <c r="F136" i="6" s="1"/>
  <c r="D735" i="7"/>
  <c r="G30" i="6" s="1"/>
  <c r="D736" i="7"/>
  <c r="G43" i="6" s="1"/>
  <c r="D737" i="7"/>
  <c r="G50" i="6" s="1"/>
  <c r="D738" i="7"/>
  <c r="G81" i="6" s="1"/>
  <c r="D739" i="7"/>
  <c r="G106" i="6" s="1"/>
  <c r="D740" i="7"/>
  <c r="G113" i="6" s="1"/>
  <c r="D741" i="7"/>
  <c r="G96" i="6" s="1"/>
  <c r="D742" i="7"/>
  <c r="D743" i="7"/>
  <c r="D744" i="7"/>
  <c r="G136" i="6" s="1"/>
  <c r="D673" i="7"/>
  <c r="E122" i="6" s="1"/>
  <c r="D459" i="7"/>
  <c r="A44" i="6" s="1"/>
  <c r="D460" i="7"/>
  <c r="A45" i="6" s="1"/>
  <c r="D461" i="7"/>
  <c r="A47" i="6" s="1"/>
  <c r="D462" i="7"/>
  <c r="A48" i="6" s="1"/>
  <c r="D463" i="7"/>
  <c r="A49" i="6" s="1"/>
  <c r="D464" i="7"/>
  <c r="A51" i="6" s="1"/>
  <c r="D465" i="7"/>
  <c r="A54" i="6" s="1"/>
  <c r="D466" i="7"/>
  <c r="A73" i="6" s="1"/>
  <c r="D467" i="7"/>
  <c r="A75" i="6" s="1"/>
  <c r="D468" i="7"/>
  <c r="A78" i="6" s="1"/>
  <c r="D469" i="7"/>
  <c r="A79" i="6" s="1"/>
  <c r="D470" i="7"/>
  <c r="A80" i="6" s="1"/>
  <c r="D471" i="7"/>
  <c r="A82" i="6" s="1"/>
  <c r="D472" i="7"/>
  <c r="A83" i="6" s="1"/>
  <c r="D473" i="7"/>
  <c r="A84" i="6" s="1"/>
  <c r="D474" i="7"/>
  <c r="A85" i="6" s="1"/>
  <c r="D475" i="7"/>
  <c r="A87" i="6" s="1"/>
  <c r="D476" i="7"/>
  <c r="D477" i="7"/>
  <c r="A92" i="6" s="1"/>
  <c r="D478" i="7"/>
  <c r="A94" i="6" s="1"/>
  <c r="D479" i="7"/>
  <c r="D480" i="7"/>
  <c r="A96" i="6" s="1"/>
  <c r="D481" i="7"/>
  <c r="A98" i="6" s="1"/>
  <c r="D482" i="7"/>
  <c r="A102" i="6" s="1"/>
  <c r="D483" i="7"/>
  <c r="A104" i="6" s="1"/>
  <c r="D484" i="7"/>
  <c r="A105" i="6" s="1"/>
  <c r="D485" i="7"/>
  <c r="A107" i="6" s="1"/>
  <c r="D486" i="7"/>
  <c r="A110" i="6" s="1"/>
  <c r="D487" i="7"/>
  <c r="A112" i="6" s="1"/>
  <c r="D488" i="7"/>
  <c r="A114" i="6" s="1"/>
  <c r="D489" i="7"/>
  <c r="A115" i="6" s="1"/>
  <c r="D490" i="7"/>
  <c r="A116" i="6" s="1"/>
  <c r="D491" i="7"/>
  <c r="A117" i="6" s="1"/>
  <c r="D492" i="7"/>
  <c r="A118" i="6" s="1"/>
  <c r="D493" i="7"/>
  <c r="A126" i="6" s="1"/>
  <c r="D494" i="7"/>
  <c r="A127" i="6" s="1"/>
  <c r="D495" i="7"/>
  <c r="A121" i="6" s="1"/>
  <c r="D496" i="7"/>
  <c r="A122" i="6" s="1"/>
  <c r="D497" i="7"/>
  <c r="A123" i="6" s="1"/>
  <c r="D498" i="7"/>
  <c r="A124" i="6" s="1"/>
  <c r="D499" i="7"/>
  <c r="D500" i="7"/>
  <c r="D501" i="7"/>
  <c r="D502" i="7"/>
  <c r="D503" i="7"/>
  <c r="D504" i="7"/>
  <c r="A130" i="6" s="1"/>
  <c r="D505" i="7"/>
  <c r="A131" i="6" s="1"/>
  <c r="D506" i="7"/>
  <c r="A134" i="6" s="1"/>
  <c r="D507" i="7"/>
  <c r="A132" i="6" s="1"/>
  <c r="D508" i="7"/>
  <c r="A133" i="6" s="1"/>
  <c r="D509" i="7"/>
  <c r="A136" i="6" s="1"/>
  <c r="D510" i="7"/>
  <c r="A152" i="6" s="1"/>
  <c r="D511" i="7"/>
  <c r="A159" i="6" s="1"/>
  <c r="D512" i="7"/>
  <c r="A161" i="6" s="1"/>
  <c r="D513" i="7"/>
  <c r="A162" i="6" s="1"/>
  <c r="D514" i="7"/>
  <c r="A163" i="6" s="1"/>
  <c r="D515" i="7"/>
  <c r="A164" i="6" s="1"/>
  <c r="D516" i="7"/>
  <c r="A165" i="6" s="1"/>
  <c r="D517" i="7"/>
  <c r="A167" i="6" s="1"/>
  <c r="D518" i="7"/>
  <c r="A168" i="6" s="1"/>
  <c r="D519" i="7"/>
  <c r="A169" i="6" s="1"/>
  <c r="D520" i="7"/>
  <c r="A170" i="6" s="1"/>
  <c r="D521" i="7"/>
  <c r="A171" i="6" s="1"/>
  <c r="D522" i="7"/>
  <c r="A172" i="6" s="1"/>
  <c r="D523" i="7"/>
  <c r="D530" i="7"/>
  <c r="B12" i="6" s="1"/>
  <c r="D531" i="7"/>
  <c r="B13" i="6" s="1"/>
  <c r="D532" i="7"/>
  <c r="B14" i="6" s="1"/>
  <c r="D533" i="7"/>
  <c r="B15" i="6" s="1"/>
  <c r="D534" i="7"/>
  <c r="B16" i="6" s="1"/>
  <c r="D535" i="7"/>
  <c r="B17" i="6" s="1"/>
  <c r="D536" i="7"/>
  <c r="B18" i="6" s="1"/>
  <c r="D537" i="7"/>
  <c r="B20" i="6" s="1"/>
  <c r="D538" i="7"/>
  <c r="B21" i="6" s="1"/>
  <c r="D539" i="7"/>
  <c r="B22" i="6" s="1"/>
  <c r="D540" i="7"/>
  <c r="B23" i="6" s="1"/>
  <c r="D541" i="7"/>
  <c r="B26" i="6" s="1"/>
  <c r="D542" i="7"/>
  <c r="B24" i="6" s="1"/>
  <c r="D543" i="7"/>
  <c r="B25" i="6" s="1"/>
  <c r="D544" i="7"/>
  <c r="B42" i="6" s="1"/>
  <c r="D545" i="7"/>
  <c r="B44" i="6" s="1"/>
  <c r="D546" i="7"/>
  <c r="B45" i="6" s="1"/>
  <c r="D547" i="7"/>
  <c r="B46" i="6" s="1"/>
  <c r="D548" i="7"/>
  <c r="B47" i="6" s="1"/>
  <c r="D549" i="7"/>
  <c r="B49" i="6" s="1"/>
  <c r="D550" i="7"/>
  <c r="B51" i="6" s="1"/>
  <c r="D551" i="7"/>
  <c r="B52" i="6" s="1"/>
  <c r="D552" i="7"/>
  <c r="B53" i="6" s="1"/>
  <c r="D553" i="7"/>
  <c r="B54" i="6" s="1"/>
  <c r="D554" i="7"/>
  <c r="B55" i="6" s="1"/>
  <c r="D555" i="7"/>
  <c r="B73" i="6" s="1"/>
  <c r="D556" i="7"/>
  <c r="B75" i="6" s="1"/>
  <c r="D557" i="7"/>
  <c r="B76" i="6" s="1"/>
  <c r="D558" i="7"/>
  <c r="B80" i="6" s="1"/>
  <c r="D559" i="7"/>
  <c r="B82" i="6" s="1"/>
  <c r="D560" i="7"/>
  <c r="B83" i="6" s="1"/>
  <c r="D561" i="7"/>
  <c r="B85" i="6" s="1"/>
  <c r="D562" i="7"/>
  <c r="B87" i="6" s="1"/>
  <c r="D563" i="7"/>
  <c r="B88" i="6" s="1"/>
  <c r="D564" i="7"/>
  <c r="B89" i="6" s="1"/>
  <c r="D565" i="7"/>
  <c r="B90" i="6" s="1"/>
  <c r="D566" i="7"/>
  <c r="B91" i="6" s="1"/>
  <c r="D567" i="7"/>
  <c r="B92" i="6" s="1"/>
  <c r="D568" i="7"/>
  <c r="B93" i="6" s="1"/>
  <c r="D569" i="7"/>
  <c r="D570" i="7"/>
  <c r="B105" i="6" s="1"/>
  <c r="D571" i="7"/>
  <c r="B107" i="6" s="1"/>
  <c r="D572" i="7"/>
  <c r="B108" i="6" s="1"/>
  <c r="D573" i="7"/>
  <c r="B112" i="6" s="1"/>
  <c r="D574" i="7"/>
  <c r="B114" i="6" s="1"/>
  <c r="D575" i="7"/>
  <c r="B118" i="6" s="1"/>
  <c r="D576" i="7"/>
  <c r="B119" i="6" s="1"/>
  <c r="D577" i="7"/>
  <c r="B120" i="6" s="1"/>
  <c r="D578" i="7"/>
  <c r="B121" i="6" s="1"/>
  <c r="D579" i="7"/>
  <c r="B122" i="6" s="1"/>
  <c r="D580" i="7"/>
  <c r="B124" i="6" s="1"/>
  <c r="D581" i="7"/>
  <c r="B134" i="6" s="1"/>
  <c r="D582" i="7"/>
  <c r="B132" i="6" s="1"/>
  <c r="D583" i="7"/>
  <c r="B133" i="6" s="1"/>
  <c r="D584" i="7"/>
  <c r="B136" i="6" s="1"/>
  <c r="D585" i="7"/>
  <c r="B151" i="6" s="1"/>
  <c r="D586" i="7"/>
  <c r="B154" i="6" s="1"/>
  <c r="D587" i="7"/>
  <c r="B155" i="6" s="1"/>
  <c r="D588" i="7"/>
  <c r="B156" i="6" s="1"/>
  <c r="D589" i="7"/>
  <c r="B157" i="6" s="1"/>
  <c r="C56" i="6"/>
  <c r="D596" i="7"/>
  <c r="C57" i="6" s="1"/>
  <c r="D597" i="7"/>
  <c r="C58" i="6" s="1"/>
  <c r="D598" i="7"/>
  <c r="C59" i="6" s="1"/>
  <c r="D599" i="7"/>
  <c r="C60" i="6" s="1"/>
  <c r="D600" i="7"/>
  <c r="C61" i="6" s="1"/>
  <c r="D601" i="7"/>
  <c r="C62" i="6" s="1"/>
  <c r="D602" i="7"/>
  <c r="C63" i="6" s="1"/>
  <c r="D603" i="7"/>
  <c r="C64" i="6" s="1"/>
  <c r="D604" i="7"/>
  <c r="C65" i="6" s="1"/>
  <c r="D605" i="7"/>
  <c r="C66" i="6" s="1"/>
  <c r="D606" i="7"/>
  <c r="C67" i="6" s="1"/>
  <c r="D607" i="7"/>
  <c r="C68" i="6" s="1"/>
  <c r="D608" i="7"/>
  <c r="C69" i="6" s="1"/>
  <c r="D609" i="7"/>
  <c r="C70" i="6" s="1"/>
  <c r="D610" i="7"/>
  <c r="C71" i="6" s="1"/>
  <c r="D611" i="7"/>
  <c r="C72" i="6" s="1"/>
  <c r="D616" i="7"/>
  <c r="C96" i="6" s="1"/>
  <c r="D617" i="7"/>
  <c r="C115" i="6" s="1"/>
  <c r="D618" i="7"/>
  <c r="C159" i="6" s="1"/>
  <c r="D626" i="7"/>
  <c r="D12" i="6" s="1"/>
  <c r="D13" i="6"/>
  <c r="D636" i="7"/>
  <c r="E1" i="6" s="1"/>
  <c r="D637" i="7"/>
  <c r="E2" i="6" s="1"/>
  <c r="D638" i="7"/>
  <c r="E4" i="6" s="1"/>
  <c r="D639" i="7"/>
  <c r="E5" i="6" s="1"/>
  <c r="D640" i="7"/>
  <c r="E6" i="6" s="1"/>
  <c r="D641" i="7"/>
  <c r="E7" i="6" s="1"/>
  <c r="D642" i="7"/>
  <c r="E8" i="6" s="1"/>
  <c r="D643" i="7"/>
  <c r="E11" i="6" s="1"/>
  <c r="D644" i="7"/>
  <c r="E12" i="6" s="1"/>
  <c r="D645" i="7"/>
  <c r="E13" i="6" s="1"/>
  <c r="D646" i="7"/>
  <c r="E14" i="6" s="1"/>
  <c r="D647" i="7"/>
  <c r="E15" i="6" s="1"/>
  <c r="D648" i="7"/>
  <c r="D649" i="7"/>
  <c r="E20" i="6" s="1"/>
  <c r="D650" i="7"/>
  <c r="E21" i="6" s="1"/>
  <c r="D651" i="7"/>
  <c r="E22" i="6" s="1"/>
  <c r="D652" i="7"/>
  <c r="E23" i="6" s="1"/>
  <c r="D653" i="7"/>
  <c r="E29" i="6" s="1"/>
  <c r="D654" i="7"/>
  <c r="D655" i="7"/>
  <c r="D656" i="7"/>
  <c r="E42" i="6" s="1"/>
  <c r="D657" i="7"/>
  <c r="E43" i="6" s="1"/>
  <c r="D658" i="7"/>
  <c r="E45" i="6" s="1"/>
  <c r="D659" i="7"/>
  <c r="E49" i="6" s="1"/>
  <c r="D660" i="7"/>
  <c r="E50" i="6" s="1"/>
  <c r="D661" i="7"/>
  <c r="E73" i="6" s="1"/>
  <c r="D662" i="7"/>
  <c r="E80" i="6" s="1"/>
  <c r="D663" i="7"/>
  <c r="E85" i="6" s="1"/>
  <c r="D664" i="7"/>
  <c r="D665" i="7"/>
  <c r="E96" i="6" s="1"/>
  <c r="D666" i="7"/>
  <c r="E105" i="6" s="1"/>
  <c r="D667" i="7"/>
  <c r="E112" i="6" s="1"/>
  <c r="D668" i="7"/>
  <c r="E117" i="6" s="1"/>
  <c r="D669" i="7"/>
  <c r="E118" i="6" s="1"/>
  <c r="D670" i="7"/>
  <c r="E119" i="6" s="1"/>
  <c r="D671" i="7"/>
  <c r="E120" i="6" s="1"/>
  <c r="D672" i="7"/>
  <c r="E121" i="6" s="1"/>
  <c r="D674" i="7"/>
  <c r="E124" i="6" s="1"/>
  <c r="D675" i="7"/>
  <c r="E164" i="6" s="1"/>
  <c r="D676" i="7"/>
  <c r="E165" i="6" s="1"/>
  <c r="D439" i="7"/>
  <c r="A11" i="6" s="1"/>
  <c r="D440" i="7"/>
  <c r="A20" i="6" s="1"/>
  <c r="D441" i="7"/>
  <c r="A27" i="6" s="1"/>
  <c r="D442" i="7"/>
  <c r="A28" i="6" s="1"/>
  <c r="D443" i="7"/>
  <c r="A29" i="6" s="1"/>
  <c r="D444" i="7"/>
  <c r="A31" i="6" s="1"/>
  <c r="D445" i="7"/>
  <c r="A32" i="6" s="1"/>
  <c r="D446" i="7"/>
  <c r="A33" i="6" s="1"/>
  <c r="D447" i="7"/>
  <c r="A34" i="6" s="1"/>
  <c r="D448" i="7"/>
  <c r="A35" i="6" s="1"/>
  <c r="D449" i="7"/>
  <c r="A36" i="6" s="1"/>
  <c r="D450" i="7"/>
  <c r="A37" i="6" s="1"/>
  <c r="D451" i="7"/>
  <c r="A38" i="6" s="1"/>
  <c r="D452" i="7"/>
  <c r="D453" i="7"/>
  <c r="D454" i="7"/>
  <c r="D455" i="7"/>
  <c r="D456" i="7"/>
  <c r="A40" i="6" s="1"/>
  <c r="D457" i="7"/>
  <c r="A41" i="6" s="1"/>
  <c r="D458" i="7"/>
  <c r="A42" i="6" s="1"/>
  <c r="D430" i="7"/>
  <c r="A1" i="6" s="1"/>
  <c r="D431" i="7"/>
  <c r="A3" i="6" s="1"/>
  <c r="D432" i="7"/>
  <c r="A5" i="6" s="1"/>
  <c r="D433" i="7"/>
  <c r="D434" i="7"/>
  <c r="A7" i="6" s="1"/>
  <c r="D435" i="7"/>
  <c r="A8" i="6" s="1"/>
  <c r="D436" i="7"/>
  <c r="A9" i="6" s="1"/>
  <c r="D437" i="7"/>
  <c r="A10" i="6" l="1"/>
  <c r="F34" i="6"/>
  <c r="A120" i="6"/>
  <c r="A119" i="6"/>
  <c r="A125" i="6"/>
  <c r="G74" i="6"/>
  <c r="G86" i="6"/>
  <c r="A129" i="6"/>
  <c r="A128" i="6"/>
  <c r="A95" i="6"/>
  <c r="F76" i="6"/>
  <c r="C176" i="9" l="1"/>
  <c r="C177" i="9"/>
  <c r="C177" i="4" s="1"/>
  <c r="C178" i="9"/>
  <c r="C179" i="9"/>
  <c r="C180" i="9"/>
  <c r="C181" i="9"/>
  <c r="C182" i="9"/>
  <c r="C183" i="9"/>
  <c r="H32" i="3" l="1"/>
  <c r="H31" i="3"/>
  <c r="H33" i="3"/>
  <c r="H34" i="3"/>
  <c r="H35" i="3"/>
  <c r="H30" i="3"/>
  <c r="E31" i="3"/>
  <c r="E32" i="3"/>
  <c r="E33" i="3"/>
  <c r="E34" i="3"/>
  <c r="E35" i="3"/>
  <c r="E30" i="3"/>
  <c r="A622" i="7"/>
  <c r="D795" i="7"/>
  <c r="A9" i="3" s="1"/>
  <c r="D800" i="7"/>
  <c r="B620" i="7" l="1"/>
  <c r="O7" i="4"/>
  <c r="O11" i="4"/>
  <c r="O17" i="4"/>
  <c r="O19" i="4"/>
  <c r="O21" i="4"/>
  <c r="O22" i="4"/>
  <c r="O24" i="4"/>
  <c r="O28" i="4"/>
  <c r="O31" i="4"/>
  <c r="O37" i="4"/>
  <c r="O42" i="4"/>
  <c r="O43" i="4"/>
  <c r="O57" i="4"/>
  <c r="O64" i="4"/>
  <c r="O65" i="4"/>
  <c r="O68" i="4"/>
  <c r="O73" i="4"/>
  <c r="O77" i="4"/>
  <c r="O79" i="4"/>
  <c r="O89" i="4"/>
  <c r="O90" i="4"/>
  <c r="O94" i="4"/>
  <c r="O95" i="4"/>
  <c r="O106" i="4"/>
  <c r="O107" i="4"/>
  <c r="O120" i="4"/>
  <c r="O129" i="4"/>
  <c r="O134" i="4"/>
  <c r="O136" i="4"/>
  <c r="O138" i="4"/>
  <c r="O143" i="4"/>
  <c r="O144" i="4"/>
  <c r="O148" i="4"/>
  <c r="O149" i="4"/>
  <c r="O156" i="4"/>
  <c r="O163" i="4"/>
  <c r="O169" i="4"/>
  <c r="O173" i="4"/>
  <c r="O174" i="4"/>
  <c r="O179" i="4"/>
  <c r="O183" i="4"/>
  <c r="O187" i="4"/>
  <c r="O193" i="4"/>
  <c r="O197" i="4"/>
  <c r="O200" i="4"/>
  <c r="O203" i="4"/>
  <c r="O204" i="4"/>
  <c r="O208" i="4"/>
  <c r="O210" i="4"/>
  <c r="O209" i="4"/>
  <c r="O202" i="4"/>
  <c r="O199" i="4"/>
  <c r="O196" i="4"/>
  <c r="O190" i="4"/>
  <c r="O189" i="4"/>
  <c r="O186" i="4"/>
  <c r="O182" i="4"/>
  <c r="O176" i="4"/>
  <c r="O175" i="4"/>
  <c r="O141" i="4"/>
  <c r="O142" i="4"/>
  <c r="O140" i="4"/>
  <c r="O86" i="4"/>
  <c r="O87" i="4"/>
  <c r="O85" i="4"/>
  <c r="O72" i="4"/>
  <c r="O74" i="4"/>
  <c r="B609" i="7"/>
  <c r="B605" i="7" s="1"/>
  <c r="O71" i="4"/>
  <c r="O27" i="4"/>
  <c r="O25" i="4"/>
  <c r="O16" i="4"/>
  <c r="O13" i="4"/>
  <c r="O9" i="4"/>
  <c r="D866" i="11"/>
  <c r="D835" i="11"/>
  <c r="D840" i="11"/>
  <c r="D890" i="11"/>
  <c r="D916" i="7"/>
  <c r="J188" i="4" s="1"/>
  <c r="D882" i="11"/>
  <c r="D877" i="7"/>
  <c r="D828" i="11"/>
  <c r="O162" i="4" l="1"/>
  <c r="B611" i="7"/>
  <c r="O75" i="4"/>
  <c r="P75" i="4"/>
  <c r="O139" i="4"/>
  <c r="O171" i="4"/>
  <c r="O180" i="4"/>
  <c r="O181" i="4"/>
  <c r="O161" i="4"/>
  <c r="O159" i="4"/>
  <c r="O88" i="4"/>
  <c r="O158" i="4"/>
  <c r="O137" i="4"/>
  <c r="O84" i="4"/>
  <c r="O82" i="4"/>
  <c r="O20" i="4"/>
  <c r="O18" i="4"/>
  <c r="O185" i="4"/>
  <c r="O184" i="4"/>
  <c r="O172" i="4"/>
  <c r="O170" i="4"/>
  <c r="O76" i="4"/>
  <c r="O66" i="4"/>
  <c r="O14" i="4"/>
  <c r="O201" i="4"/>
  <c r="O198" i="4"/>
  <c r="O195" i="4"/>
  <c r="O194" i="4"/>
  <c r="O192" i="4"/>
  <c r="O191" i="4"/>
  <c r="O178" i="4"/>
  <c r="O177" i="4"/>
  <c r="O160" i="4"/>
  <c r="O26" i="4"/>
  <c r="O23" i="4"/>
  <c r="O15" i="4"/>
  <c r="O8" i="4"/>
  <c r="O5" i="4"/>
  <c r="O83" i="4"/>
  <c r="O6" i="4"/>
  <c r="O4" i="4"/>
  <c r="D968" i="7"/>
  <c r="F83" i="12" s="1"/>
  <c r="D967" i="7"/>
  <c r="D915" i="7"/>
  <c r="A85" i="12" s="1"/>
  <c r="D914" i="7"/>
  <c r="A84" i="12" s="1"/>
  <c r="D901" i="7"/>
  <c r="A55" i="12" s="1"/>
  <c r="D904" i="7"/>
  <c r="A69" i="12" s="1"/>
  <c r="P156" i="4" l="1"/>
  <c r="O157" i="4"/>
  <c r="O188" i="4"/>
  <c r="A27" i="12"/>
  <c r="D851" i="7" l="1"/>
  <c r="A5" i="12" s="1"/>
  <c r="D899" i="7" l="1"/>
  <c r="A77" i="12" s="1"/>
  <c r="A48" i="4"/>
  <c r="C48" i="9"/>
  <c r="C48" i="4" s="1"/>
  <c r="B48" i="4"/>
  <c r="B49" i="4"/>
  <c r="A95" i="4"/>
  <c r="D75" i="12"/>
  <c r="D76" i="12"/>
  <c r="D74" i="12"/>
  <c r="D894" i="7"/>
  <c r="D896" i="7"/>
  <c r="D880" i="7"/>
  <c r="D883" i="7"/>
  <c r="O81" i="4" l="1"/>
  <c r="D73" i="12"/>
  <c r="H104" i="4" l="1"/>
  <c r="I104" i="4" s="1"/>
  <c r="D856" i="11"/>
  <c r="H155" i="4"/>
  <c r="I155" i="4" s="1"/>
  <c r="H151" i="4"/>
  <c r="I151" i="4" s="1"/>
  <c r="H152" i="4"/>
  <c r="I152" i="4" s="1"/>
  <c r="H153" i="4"/>
  <c r="I153" i="4" s="1"/>
  <c r="H154" i="4"/>
  <c r="I154" i="4" s="1"/>
  <c r="D879" i="11"/>
  <c r="H150" i="4"/>
  <c r="I150" i="4" s="1"/>
  <c r="D877" i="11"/>
  <c r="D863" i="11"/>
  <c r="H93" i="4"/>
  <c r="I93" i="4" s="1"/>
  <c r="H78" i="4"/>
  <c r="I78" i="4" s="1"/>
  <c r="D859" i="11"/>
  <c r="D854" i="11"/>
  <c r="D843" i="11"/>
  <c r="H53" i="4"/>
  <c r="I53" i="4" s="1"/>
  <c r="H44" i="4"/>
  <c r="I44" i="4" s="1"/>
  <c r="J37" i="4"/>
  <c r="D834" i="11"/>
  <c r="D831" i="11"/>
  <c r="I32" i="4"/>
  <c r="B599" i="7" s="1"/>
  <c r="H30" i="4"/>
  <c r="I30" i="4" s="1"/>
  <c r="A874" i="11"/>
  <c r="N32" i="4" l="1"/>
  <c r="M32" i="4"/>
  <c r="N30" i="4"/>
  <c r="M30" i="4"/>
  <c r="N153" i="4"/>
  <c r="M153" i="4"/>
  <c r="N53" i="4"/>
  <c r="M53" i="4"/>
  <c r="N78" i="4"/>
  <c r="M78" i="4"/>
  <c r="N150" i="4"/>
  <c r="M150" i="4"/>
  <c r="M44" i="4"/>
  <c r="N44" i="4"/>
  <c r="M93" i="4"/>
  <c r="N93" i="4"/>
  <c r="N154" i="4"/>
  <c r="M154" i="4"/>
  <c r="N152" i="4"/>
  <c r="M152" i="4"/>
  <c r="N151" i="4"/>
  <c r="M151" i="4"/>
  <c r="N155" i="4"/>
  <c r="M155" i="4"/>
  <c r="N104" i="4"/>
  <c r="M104" i="4"/>
  <c r="J145" i="4"/>
  <c r="J147" i="4"/>
  <c r="J146" i="4"/>
  <c r="J165" i="4"/>
  <c r="J164" i="4"/>
  <c r="J166" i="4"/>
  <c r="J81" i="4"/>
  <c r="J63" i="4"/>
  <c r="J154" i="4"/>
  <c r="J104" i="4"/>
  <c r="J153" i="4"/>
  <c r="J152" i="4"/>
  <c r="J151" i="4"/>
  <c r="J155" i="4"/>
  <c r="J150" i="4"/>
  <c r="J78" i="4"/>
  <c r="J53" i="4"/>
  <c r="J50" i="4"/>
  <c r="J56" i="4"/>
  <c r="J52" i="4"/>
  <c r="J30" i="4"/>
  <c r="J29" i="4"/>
  <c r="H135" i="4"/>
  <c r="I135" i="4" s="1"/>
  <c r="H130" i="4"/>
  <c r="I130" i="4" s="1"/>
  <c r="H131" i="4"/>
  <c r="I131" i="4" s="1"/>
  <c r="H132" i="4"/>
  <c r="I132" i="4" s="1"/>
  <c r="H133" i="4"/>
  <c r="I133" i="4" s="1"/>
  <c r="H122" i="4"/>
  <c r="I122" i="4" s="1"/>
  <c r="H123" i="4"/>
  <c r="I123" i="4" s="1"/>
  <c r="H124" i="4"/>
  <c r="I124" i="4" s="1"/>
  <c r="H125" i="4"/>
  <c r="I125" i="4" s="1"/>
  <c r="H126" i="4"/>
  <c r="I126" i="4" s="1"/>
  <c r="H127" i="4"/>
  <c r="I127" i="4" s="1"/>
  <c r="H128" i="4"/>
  <c r="I128" i="4" s="1"/>
  <c r="H121" i="4"/>
  <c r="I121" i="4" s="1"/>
  <c r="I105" i="4"/>
  <c r="I101" i="4"/>
  <c r="H97" i="4"/>
  <c r="I97" i="4" s="1"/>
  <c r="H98" i="4"/>
  <c r="I98" i="4" s="1"/>
  <c r="H99" i="4"/>
  <c r="I99" i="4" s="1"/>
  <c r="H100" i="4"/>
  <c r="I100" i="4" s="1"/>
  <c r="H96" i="4"/>
  <c r="I96" i="4" s="1"/>
  <c r="H92" i="4"/>
  <c r="I92" i="4" s="1"/>
  <c r="H91" i="4"/>
  <c r="I91" i="4" s="1"/>
  <c r="M96" i="4" l="1"/>
  <c r="N96" i="4"/>
  <c r="M98" i="4"/>
  <c r="N98" i="4"/>
  <c r="N105" i="4"/>
  <c r="M105" i="4"/>
  <c r="M121" i="4"/>
  <c r="N121" i="4"/>
  <c r="M126" i="4"/>
  <c r="N126" i="4"/>
  <c r="M122" i="4"/>
  <c r="N122" i="4"/>
  <c r="N92" i="4"/>
  <c r="M92" i="4"/>
  <c r="N101" i="4"/>
  <c r="M101" i="4"/>
  <c r="M97" i="4"/>
  <c r="N97" i="4"/>
  <c r="M124" i="4"/>
  <c r="N124" i="4"/>
  <c r="N131" i="4"/>
  <c r="M131" i="4"/>
  <c r="M91" i="4"/>
  <c r="N91" i="4"/>
  <c r="M99" i="4"/>
  <c r="N99" i="4"/>
  <c r="N127" i="4"/>
  <c r="M127" i="4"/>
  <c r="N125" i="4"/>
  <c r="M125" i="4"/>
  <c r="M123" i="4"/>
  <c r="N123" i="4"/>
  <c r="N133" i="4"/>
  <c r="M133" i="4"/>
  <c r="N132" i="4"/>
  <c r="M132" i="4"/>
  <c r="N130" i="4"/>
  <c r="M130" i="4"/>
  <c r="N100" i="4"/>
  <c r="M100" i="4"/>
  <c r="M128" i="4"/>
  <c r="N128" i="4"/>
  <c r="M135" i="4"/>
  <c r="N135" i="4"/>
  <c r="J51" i="4"/>
  <c r="J128" i="4"/>
  <c r="J121" i="4"/>
  <c r="J127" i="4"/>
  <c r="J93" i="4"/>
  <c r="J126" i="4"/>
  <c r="J125" i="4"/>
  <c r="J100" i="4"/>
  <c r="J135" i="4"/>
  <c r="J92" i="4"/>
  <c r="J122" i="4"/>
  <c r="J98" i="4"/>
  <c r="J133" i="4"/>
  <c r="J91" i="4"/>
  <c r="J124" i="4"/>
  <c r="J123" i="4"/>
  <c r="J97" i="4"/>
  <c r="J132" i="4"/>
  <c r="J99" i="4"/>
  <c r="J101" i="4"/>
  <c r="J131" i="4"/>
  <c r="J96" i="4"/>
  <c r="J105" i="4"/>
  <c r="J130" i="4"/>
  <c r="D32" i="12"/>
  <c r="D20" i="12"/>
  <c r="D68" i="12"/>
  <c r="D59" i="12"/>
  <c r="D49" i="12"/>
  <c r="D332" i="7" l="1"/>
  <c r="A34" i="2" s="1"/>
  <c r="D309" i="7"/>
  <c r="B26" i="2" s="1"/>
  <c r="D310" i="7"/>
  <c r="B27" i="2" s="1"/>
  <c r="D333" i="7"/>
  <c r="B35" i="2" s="1"/>
  <c r="D334" i="7"/>
  <c r="C35" i="2" s="1"/>
  <c r="D335" i="7"/>
  <c r="D35" i="2" s="1"/>
  <c r="D336" i="7"/>
  <c r="E35" i="2" s="1"/>
  <c r="D60" i="12" l="1"/>
  <c r="D66" i="12"/>
  <c r="D67" i="12"/>
  <c r="D50" i="12"/>
  <c r="D51" i="12"/>
  <c r="D52" i="12"/>
  <c r="D53" i="12"/>
  <c r="D54" i="12"/>
  <c r="D33" i="12"/>
  <c r="D38" i="12"/>
  <c r="D39" i="12"/>
  <c r="D40" i="12"/>
  <c r="D41" i="12"/>
  <c r="D25" i="12"/>
  <c r="D19" i="12" s="1"/>
  <c r="H55" i="4" s="1"/>
  <c r="D31" i="12" l="1"/>
  <c r="I55" i="4" s="1"/>
  <c r="I34" i="4"/>
  <c r="I33" i="4"/>
  <c r="D912" i="7"/>
  <c r="A81" i="12" s="1"/>
  <c r="N33" i="4" l="1"/>
  <c r="M33" i="4"/>
  <c r="M34" i="4"/>
  <c r="N34" i="4"/>
  <c r="N55" i="4"/>
  <c r="M55" i="4"/>
  <c r="B601" i="7"/>
  <c r="B600" i="7" s="1"/>
  <c r="D58" i="12"/>
  <c r="I103" i="4" l="1"/>
  <c r="D48" i="12"/>
  <c r="D856" i="7"/>
  <c r="B8" i="12" s="1"/>
  <c r="D861" i="7"/>
  <c r="D876" i="7"/>
  <c r="D852" i="7"/>
  <c r="A7" i="12" s="1"/>
  <c r="D853" i="7"/>
  <c r="N103" i="4" l="1"/>
  <c r="M103" i="4"/>
  <c r="J102" i="4"/>
  <c r="H102" i="4"/>
  <c r="O12" i="4"/>
  <c r="D891" i="7"/>
  <c r="A45" i="12" s="1"/>
  <c r="H206" i="4"/>
  <c r="I206" i="4" s="1"/>
  <c r="H207" i="4"/>
  <c r="I207" i="4" s="1"/>
  <c r="H205" i="4"/>
  <c r="I205" i="4" s="1"/>
  <c r="M207" i="4" l="1"/>
  <c r="N207" i="4"/>
  <c r="N206" i="4"/>
  <c r="M206" i="4"/>
  <c r="N205" i="4"/>
  <c r="M205" i="4"/>
  <c r="I102" i="4"/>
  <c r="O80" i="4"/>
  <c r="J206" i="4"/>
  <c r="J205" i="4"/>
  <c r="J207" i="4"/>
  <c r="J54" i="4"/>
  <c r="J55" i="4"/>
  <c r="B604" i="7" l="1"/>
  <c r="N102" i="4"/>
  <c r="M102" i="4"/>
  <c r="H54" i="4"/>
  <c r="I54" i="4" s="1"/>
  <c r="N54" i="4" l="1"/>
  <c r="M54" i="4"/>
  <c r="P48" i="4"/>
  <c r="D862" i="11"/>
  <c r="C14" i="10" s="1"/>
  <c r="D861" i="11"/>
  <c r="H69" i="4" l="1"/>
  <c r="I69" i="4" s="1"/>
  <c r="H70" i="4"/>
  <c r="I70" i="4" s="1"/>
  <c r="H67" i="4"/>
  <c r="I67" i="4" s="1"/>
  <c r="D857" i="11"/>
  <c r="H62" i="4"/>
  <c r="I62" i="4" s="1"/>
  <c r="H59" i="4"/>
  <c r="I59" i="4" s="1"/>
  <c r="H60" i="4"/>
  <c r="I60" i="4" s="1"/>
  <c r="H61" i="4"/>
  <c r="I61" i="4" s="1"/>
  <c r="H45" i="4"/>
  <c r="I45" i="4" s="1"/>
  <c r="H46" i="4"/>
  <c r="I46" i="4" s="1"/>
  <c r="H47" i="4"/>
  <c r="I47" i="4" s="1"/>
  <c r="D841" i="11"/>
  <c r="H39" i="4"/>
  <c r="I39" i="4" s="1"/>
  <c r="H40" i="4"/>
  <c r="I40" i="4" s="1"/>
  <c r="H41" i="4"/>
  <c r="I41" i="4" s="1"/>
  <c r="H38" i="4"/>
  <c r="I38" i="4" s="1"/>
  <c r="D819" i="11"/>
  <c r="E5" i="10" s="1"/>
  <c r="D816" i="11"/>
  <c r="A4" i="10" s="1"/>
  <c r="D817" i="11"/>
  <c r="B4" i="10" s="1"/>
  <c r="D818" i="11"/>
  <c r="C4" i="10" s="1"/>
  <c r="D820" i="11"/>
  <c r="D4" i="10" s="1"/>
  <c r="D969" i="11"/>
  <c r="D968" i="11"/>
  <c r="D967" i="11"/>
  <c r="D966" i="11"/>
  <c r="D965" i="11"/>
  <c r="D964" i="11"/>
  <c r="D963" i="11"/>
  <c r="D962" i="11"/>
  <c r="D961" i="11"/>
  <c r="D960" i="11"/>
  <c r="D959" i="11"/>
  <c r="D958" i="11"/>
  <c r="D957" i="11"/>
  <c r="D956" i="11"/>
  <c r="D955" i="11"/>
  <c r="D954" i="11"/>
  <c r="D953" i="11"/>
  <c r="D940" i="11"/>
  <c r="D939" i="11"/>
  <c r="D938" i="11"/>
  <c r="D937" i="11"/>
  <c r="D936" i="11"/>
  <c r="D935" i="11"/>
  <c r="D934" i="11"/>
  <c r="D933" i="11"/>
  <c r="D932" i="11"/>
  <c r="D931" i="11"/>
  <c r="D930" i="11"/>
  <c r="D929" i="11"/>
  <c r="D928" i="11"/>
  <c r="D927" i="11"/>
  <c r="D926" i="11"/>
  <c r="D925" i="11"/>
  <c r="D924" i="11"/>
  <c r="D923" i="11"/>
  <c r="D922" i="11"/>
  <c r="D921" i="11"/>
  <c r="D920" i="11"/>
  <c r="D919" i="11"/>
  <c r="D918" i="11"/>
  <c r="D917" i="11"/>
  <c r="D916" i="11"/>
  <c r="D915" i="11"/>
  <c r="D914" i="11"/>
  <c r="D910" i="11"/>
  <c r="D909" i="11"/>
  <c r="D908" i="11"/>
  <c r="D907" i="11"/>
  <c r="D906" i="11"/>
  <c r="D905" i="11"/>
  <c r="D904" i="11"/>
  <c r="D903" i="11"/>
  <c r="C73" i="12" s="1"/>
  <c r="D902" i="11"/>
  <c r="D901" i="11"/>
  <c r="D900" i="11"/>
  <c r="D899" i="11"/>
  <c r="D898" i="11"/>
  <c r="D897" i="11"/>
  <c r="D895" i="11"/>
  <c r="D891" i="11"/>
  <c r="D889" i="11"/>
  <c r="C20" i="10" s="1"/>
  <c r="D888" i="11"/>
  <c r="D887" i="11"/>
  <c r="D886" i="11"/>
  <c r="D885" i="11"/>
  <c r="D884" i="11"/>
  <c r="D883" i="11"/>
  <c r="D881" i="11"/>
  <c r="D880" i="11"/>
  <c r="D878" i="11"/>
  <c r="C17" i="10" s="1"/>
  <c r="D876" i="11"/>
  <c r="C16" i="10" s="1"/>
  <c r="D875" i="11"/>
  <c r="D874" i="11"/>
  <c r="D872" i="11"/>
  <c r="D871" i="11"/>
  <c r="D870" i="11"/>
  <c r="D869" i="11"/>
  <c r="D868" i="11"/>
  <c r="A73" i="12" s="1"/>
  <c r="D867" i="11"/>
  <c r="D865" i="11"/>
  <c r="D864" i="11"/>
  <c r="D860" i="11"/>
  <c r="D858" i="11"/>
  <c r="C13" i="10" s="1"/>
  <c r="D855" i="11"/>
  <c r="D853" i="11"/>
  <c r="C11" i="10" s="1"/>
  <c r="D852" i="11"/>
  <c r="D851" i="11"/>
  <c r="D850" i="11"/>
  <c r="D849" i="11"/>
  <c r="D848" i="11"/>
  <c r="D847" i="11"/>
  <c r="D846" i="11"/>
  <c r="D845" i="11"/>
  <c r="D842" i="11"/>
  <c r="D839" i="11"/>
  <c r="D838" i="11"/>
  <c r="D837" i="11"/>
  <c r="D836" i="11"/>
  <c r="D833" i="11"/>
  <c r="D832" i="11"/>
  <c r="D830" i="11"/>
  <c r="D829" i="11"/>
  <c r="D827" i="11"/>
  <c r="C6" i="10" s="1"/>
  <c r="A827" i="11"/>
  <c r="D826" i="11"/>
  <c r="D823" i="11"/>
  <c r="D822" i="11"/>
  <c r="D821" i="11"/>
  <c r="D815" i="11"/>
  <c r="D814" i="11"/>
  <c r="D813" i="11"/>
  <c r="D812" i="11"/>
  <c r="D811" i="11"/>
  <c r="D810" i="11"/>
  <c r="D809" i="11"/>
  <c r="D808" i="11"/>
  <c r="D807" i="11"/>
  <c r="D806" i="11"/>
  <c r="D805" i="11"/>
  <c r="D804" i="11"/>
  <c r="D803" i="11"/>
  <c r="D802" i="11"/>
  <c r="D801" i="11"/>
  <c r="D420" i="11"/>
  <c r="D419" i="11"/>
  <c r="D418" i="11"/>
  <c r="D417" i="11"/>
  <c r="D416" i="11"/>
  <c r="D415" i="11"/>
  <c r="D409" i="11"/>
  <c r="D408" i="11"/>
  <c r="D407" i="11"/>
  <c r="D406" i="11"/>
  <c r="D400" i="11"/>
  <c r="D399" i="11"/>
  <c r="D398" i="11"/>
  <c r="D397" i="11"/>
  <c r="D396" i="11"/>
  <c r="D395" i="11"/>
  <c r="D394" i="11"/>
  <c r="D393" i="11"/>
  <c r="D392" i="11"/>
  <c r="D391" i="11"/>
  <c r="D390" i="11"/>
  <c r="D389" i="11"/>
  <c r="D388" i="11"/>
  <c r="D387" i="11"/>
  <c r="D384" i="11"/>
  <c r="D383" i="11"/>
  <c r="D382" i="11"/>
  <c r="D381" i="11"/>
  <c r="D380" i="11"/>
  <c r="D379" i="11"/>
  <c r="D378" i="11"/>
  <c r="D375" i="11"/>
  <c r="D372" i="11"/>
  <c r="D371" i="11"/>
  <c r="D370" i="11"/>
  <c r="D369" i="11"/>
  <c r="D368" i="11"/>
  <c r="D367" i="11"/>
  <c r="D366" i="11"/>
  <c r="D365" i="11"/>
  <c r="D364" i="11"/>
  <c r="D363" i="11"/>
  <c r="D362" i="11"/>
  <c r="D361" i="11"/>
  <c r="D360" i="11"/>
  <c r="D359" i="11"/>
  <c r="D358" i="11"/>
  <c r="D357" i="11"/>
  <c r="D356" i="11"/>
  <c r="D355" i="11"/>
  <c r="D354" i="11"/>
  <c r="D350" i="11"/>
  <c r="D346" i="11"/>
  <c r="D345" i="11"/>
  <c r="D344" i="11"/>
  <c r="D343" i="11"/>
  <c r="D342" i="11"/>
  <c r="D341" i="11"/>
  <c r="D338" i="11"/>
  <c r="D337" i="11"/>
  <c r="D336" i="11"/>
  <c r="D332" i="11"/>
  <c r="D331" i="11"/>
  <c r="D330" i="11"/>
  <c r="D329" i="11"/>
  <c r="D328" i="11"/>
  <c r="D327" i="11"/>
  <c r="D326" i="11"/>
  <c r="D325" i="11"/>
  <c r="D324" i="11"/>
  <c r="D323" i="11"/>
  <c r="D322" i="11"/>
  <c r="D321" i="11"/>
  <c r="D320" i="11"/>
  <c r="D319" i="11"/>
  <c r="D318" i="11"/>
  <c r="D317" i="11"/>
  <c r="D316" i="11"/>
  <c r="D315" i="11"/>
  <c r="D314" i="11"/>
  <c r="D313" i="11"/>
  <c r="D312" i="11"/>
  <c r="D311" i="11"/>
  <c r="D310" i="11"/>
  <c r="D309" i="11"/>
  <c r="D305" i="11"/>
  <c r="D304" i="11"/>
  <c r="D303" i="11"/>
  <c r="D302" i="11"/>
  <c r="Q2" i="11"/>
  <c r="P2" i="11"/>
  <c r="O2" i="11"/>
  <c r="N2" i="11"/>
  <c r="M2" i="11"/>
  <c r="L2" i="11"/>
  <c r="K2" i="11"/>
  <c r="B595" i="7" l="1"/>
  <c r="B615" i="7" s="1"/>
  <c r="N38" i="4"/>
  <c r="M38" i="4"/>
  <c r="M39" i="4"/>
  <c r="N39" i="4"/>
  <c r="M40" i="4"/>
  <c r="N40" i="4"/>
  <c r="N47" i="4"/>
  <c r="M47" i="4"/>
  <c r="M46" i="4"/>
  <c r="N46" i="4"/>
  <c r="M45" i="4"/>
  <c r="N45" i="4"/>
  <c r="M41" i="4"/>
  <c r="N41" i="4"/>
  <c r="N61" i="4"/>
  <c r="M61" i="4"/>
  <c r="N60" i="4"/>
  <c r="M60" i="4"/>
  <c r="N59" i="4"/>
  <c r="M59" i="4"/>
  <c r="N62" i="4"/>
  <c r="M62" i="4"/>
  <c r="M67" i="4"/>
  <c r="N67" i="4"/>
  <c r="M70" i="4"/>
  <c r="N70" i="4"/>
  <c r="M69" i="4"/>
  <c r="N69" i="4"/>
  <c r="J116" i="4"/>
  <c r="J112" i="4"/>
  <c r="J111" i="4"/>
  <c r="J114" i="4"/>
  <c r="J110" i="4"/>
  <c r="J117" i="4"/>
  <c r="J113" i="4"/>
  <c r="J109" i="4"/>
  <c r="J115" i="4"/>
  <c r="J108" i="4"/>
  <c r="P32" i="4"/>
  <c r="J58" i="4"/>
  <c r="J60" i="4"/>
  <c r="J59" i="4"/>
  <c r="J38" i="4"/>
  <c r="J70" i="4"/>
  <c r="J32" i="4"/>
  <c r="J33" i="4"/>
  <c r="J40" i="4"/>
  <c r="J69" i="4"/>
  <c r="J41" i="4"/>
  <c r="J67" i="4"/>
  <c r="J44" i="4"/>
  <c r="J47" i="4"/>
  <c r="J45" i="4"/>
  <c r="J34" i="4"/>
  <c r="J62" i="4"/>
  <c r="J39" i="4"/>
  <c r="J46" i="4"/>
  <c r="C18" i="10"/>
  <c r="C12" i="10"/>
  <c r="C10" i="10"/>
  <c r="C9" i="10"/>
  <c r="C7" i="10"/>
  <c r="C8" i="10"/>
  <c r="D844" i="7"/>
  <c r="F15" i="5" l="1"/>
  <c r="F9" i="5"/>
  <c r="F16" i="5"/>
  <c r="F8" i="5"/>
  <c r="F14" i="5"/>
  <c r="F7" i="5"/>
  <c r="A620" i="7"/>
  <c r="C620" i="7" s="1"/>
  <c r="J61" i="4"/>
  <c r="P57" i="4"/>
  <c r="D833" i="7"/>
  <c r="F10" i="5" l="1"/>
  <c r="F17" i="5"/>
  <c r="A621" i="7"/>
  <c r="C621" i="7" s="1"/>
  <c r="D940" i="7"/>
  <c r="D939" i="7"/>
  <c r="G320" i="3" l="1"/>
  <c r="G312" i="3"/>
  <c r="G311" i="3"/>
  <c r="G315" i="3"/>
  <c r="G319" i="3"/>
  <c r="G317" i="3"/>
  <c r="G318" i="3"/>
  <c r="G310" i="3"/>
  <c r="G313" i="3"/>
  <c r="G316" i="3"/>
  <c r="H313" i="3"/>
  <c r="H319" i="3"/>
  <c r="H312" i="3"/>
  <c r="H318" i="3"/>
  <c r="H320" i="3"/>
  <c r="H311" i="3"/>
  <c r="H315" i="3"/>
  <c r="H310" i="3"/>
  <c r="H316" i="3"/>
  <c r="H317" i="3"/>
  <c r="G20" i="3"/>
  <c r="G309" i="3"/>
  <c r="H20" i="3"/>
  <c r="H309" i="3"/>
  <c r="H27" i="3"/>
  <c r="G16" i="3"/>
  <c r="H18" i="3"/>
  <c r="G17" i="3"/>
  <c r="H16" i="3"/>
  <c r="H25" i="3"/>
  <c r="G26" i="3"/>
  <c r="G25" i="3"/>
  <c r="G24" i="3"/>
  <c r="G23" i="3"/>
  <c r="H17" i="3"/>
  <c r="H26" i="3"/>
  <c r="G27" i="3"/>
  <c r="H24" i="3"/>
  <c r="H23" i="3"/>
  <c r="H22" i="3"/>
  <c r="G22" i="3"/>
  <c r="H19" i="3"/>
  <c r="G19" i="3"/>
  <c r="G18" i="3"/>
  <c r="D920" i="7" l="1"/>
  <c r="D977" i="7" l="1"/>
  <c r="A17" i="3" s="1"/>
  <c r="D978" i="7"/>
  <c r="A18" i="3" s="1"/>
  <c r="D979" i="7"/>
  <c r="A19" i="3" s="1"/>
  <c r="D980" i="7"/>
  <c r="D981" i="7"/>
  <c r="A23" i="3" s="1"/>
  <c r="D982" i="7"/>
  <c r="A24" i="3" s="1"/>
  <c r="D983" i="7"/>
  <c r="A25" i="3"/>
  <c r="A27" i="3"/>
  <c r="D976" i="7"/>
  <c r="A16" i="3" s="1"/>
  <c r="A22" i="3" l="1"/>
  <c r="A30" i="3"/>
  <c r="A33" i="3"/>
  <c r="A26" i="3"/>
  <c r="A34" i="3"/>
  <c r="D929" i="7"/>
  <c r="D930" i="7"/>
  <c r="D931" i="7"/>
  <c r="D932" i="7"/>
  <c r="D933" i="7"/>
  <c r="D934" i="7"/>
  <c r="D935" i="7"/>
  <c r="D936" i="7"/>
  <c r="D937" i="7"/>
  <c r="D938" i="7"/>
  <c r="D927" i="7"/>
  <c r="D928" i="7"/>
  <c r="D945" i="7"/>
  <c r="F5" i="12" s="1"/>
  <c r="D946" i="7"/>
  <c r="D947" i="7"/>
  <c r="D948" i="7"/>
  <c r="D949" i="7"/>
  <c r="D950" i="7"/>
  <c r="D951" i="7"/>
  <c r="F9" i="12" s="1"/>
  <c r="D952" i="7"/>
  <c r="F31" i="12" s="1"/>
  <c r="D953" i="7"/>
  <c r="F19" i="12" s="1"/>
  <c r="D954" i="7"/>
  <c r="D955" i="7"/>
  <c r="D956" i="7"/>
  <c r="D957" i="7"/>
  <c r="D958" i="7"/>
  <c r="D959" i="7"/>
  <c r="D960" i="7"/>
  <c r="F48" i="12" s="1"/>
  <c r="D961" i="7"/>
  <c r="F58" i="12" s="1"/>
  <c r="D962" i="7"/>
  <c r="D963" i="7"/>
  <c r="D964" i="7"/>
  <c r="D965" i="7"/>
  <c r="D966" i="7"/>
  <c r="F73" i="12" s="1"/>
  <c r="D969" i="7"/>
  <c r="D970" i="7"/>
  <c r="D971" i="7"/>
  <c r="D972" i="7"/>
  <c r="D944" i="7"/>
  <c r="G3" i="3" s="1"/>
  <c r="D811" i="7"/>
  <c r="A3" i="3" s="1"/>
  <c r="D812" i="7"/>
  <c r="A5" i="3" s="1"/>
  <c r="D814" i="7"/>
  <c r="D815" i="7"/>
  <c r="D816" i="7"/>
  <c r="D817" i="7"/>
  <c r="D818" i="7"/>
  <c r="D819" i="7"/>
  <c r="D820" i="7"/>
  <c r="D821" i="7"/>
  <c r="D822" i="7"/>
  <c r="A31" i="3" s="1"/>
  <c r="D823" i="7"/>
  <c r="A32" i="3" s="1"/>
  <c r="D824" i="7"/>
  <c r="D825" i="7"/>
  <c r="A35" i="3" s="1"/>
  <c r="D828" i="7"/>
  <c r="D829" i="7"/>
  <c r="A2" i="10" s="1"/>
  <c r="D830" i="7"/>
  <c r="D838" i="7"/>
  <c r="D835" i="7"/>
  <c r="D836" i="7"/>
  <c r="D837" i="7"/>
  <c r="D839" i="7"/>
  <c r="D840" i="7"/>
  <c r="D841" i="7"/>
  <c r="D842" i="7"/>
  <c r="D843" i="7"/>
  <c r="A17" i="12" s="1"/>
  <c r="D845" i="7"/>
  <c r="D846" i="7"/>
  <c r="D878" i="7"/>
  <c r="A30" i="12" s="1"/>
  <c r="D879" i="7"/>
  <c r="D881" i="7"/>
  <c r="A43" i="12" s="1"/>
  <c r="D882" i="7"/>
  <c r="A19" i="12" s="1"/>
  <c r="D884" i="7"/>
  <c r="D885" i="7"/>
  <c r="D886" i="7"/>
  <c r="D887" i="7"/>
  <c r="D888" i="7"/>
  <c r="D889" i="7"/>
  <c r="D890" i="7"/>
  <c r="D892" i="7"/>
  <c r="A72" i="12" s="1"/>
  <c r="D893" i="7"/>
  <c r="D895" i="7"/>
  <c r="A47" i="12" s="1"/>
  <c r="D897" i="7"/>
  <c r="A48" i="12" s="1"/>
  <c r="D898" i="7"/>
  <c r="D902" i="7"/>
  <c r="J103" i="4" s="1"/>
  <c r="D903" i="7"/>
  <c r="D905" i="7"/>
  <c r="D906" i="7"/>
  <c r="D907" i="7"/>
  <c r="D908" i="7"/>
  <c r="D909" i="7"/>
  <c r="D910" i="7"/>
  <c r="D911" i="7"/>
  <c r="D913" i="7"/>
  <c r="A83" i="12" s="1"/>
  <c r="D917" i="7"/>
  <c r="D918" i="7"/>
  <c r="D919" i="7"/>
  <c r="D921" i="7"/>
  <c r="D922" i="7"/>
  <c r="D834" i="7"/>
  <c r="D925" i="7"/>
  <c r="D810" i="7"/>
  <c r="A1" i="3" s="1"/>
  <c r="D29" i="3" l="1"/>
  <c r="D322" i="3"/>
  <c r="A29" i="3"/>
  <c r="A322" i="3"/>
  <c r="F29" i="3"/>
  <c r="F322" i="3"/>
  <c r="A15" i="3"/>
  <c r="A308" i="3"/>
  <c r="D14" i="3"/>
  <c r="D307" i="3"/>
  <c r="C14" i="3"/>
  <c r="C307" i="3"/>
  <c r="D13" i="3"/>
  <c r="D306" i="3"/>
  <c r="A28" i="3"/>
  <c r="A321" i="3"/>
  <c r="A21" i="3"/>
  <c r="A314" i="3"/>
  <c r="F13" i="3"/>
  <c r="F306" i="3"/>
  <c r="C13" i="3"/>
  <c r="C306" i="3"/>
  <c r="A13" i="3"/>
  <c r="A306" i="3"/>
  <c r="A58" i="12"/>
  <c r="C19" i="12"/>
  <c r="C58" i="12"/>
  <c r="C31" i="12"/>
  <c r="C48" i="12"/>
  <c r="A8" i="12"/>
  <c r="A31" i="12"/>
  <c r="A1" i="10"/>
  <c r="D407" i="7"/>
  <c r="B23" i="1" s="1"/>
  <c r="D408" i="7"/>
  <c r="B25" i="1" s="1"/>
  <c r="D409" i="7"/>
  <c r="D406" i="7"/>
  <c r="B21" i="1" s="1"/>
  <c r="D416" i="7"/>
  <c r="C9" i="1" s="1"/>
  <c r="D417" i="7"/>
  <c r="C11" i="1" s="1"/>
  <c r="D418" i="7"/>
  <c r="C13" i="1" s="1"/>
  <c r="D419" i="7"/>
  <c r="C15" i="1" s="1"/>
  <c r="D420" i="7"/>
  <c r="C17" i="1" s="1"/>
  <c r="D415" i="7"/>
  <c r="C7" i="1" s="1"/>
  <c r="D393" i="7"/>
  <c r="A28" i="1" s="1"/>
  <c r="D394" i="7"/>
  <c r="A29" i="1" s="1"/>
  <c r="D395" i="7"/>
  <c r="A36" i="1" s="1"/>
  <c r="D400" i="7"/>
  <c r="A38" i="1" s="1"/>
  <c r="D384" i="7"/>
  <c r="A3" i="1" s="1"/>
  <c r="D385" i="7"/>
  <c r="A5" i="1" s="1"/>
  <c r="D386" i="7"/>
  <c r="A7" i="1" s="1"/>
  <c r="D387" i="7"/>
  <c r="A11" i="1" s="1"/>
  <c r="D388" i="7"/>
  <c r="A15" i="1" s="1"/>
  <c r="D389" i="7"/>
  <c r="A19" i="1" s="1"/>
  <c r="D390" i="7"/>
  <c r="A21" i="1" s="1"/>
  <c r="D391" i="7"/>
  <c r="A23" i="1" s="1"/>
  <c r="D392" i="7"/>
  <c r="A25" i="1" s="1"/>
  <c r="D383" i="7"/>
  <c r="A1" i="1" s="1"/>
  <c r="D374" i="7" l="1"/>
  <c r="D375" i="7"/>
  <c r="D376" i="7"/>
  <c r="D377" i="7"/>
  <c r="D379" i="7"/>
  <c r="D380" i="7"/>
  <c r="D373" i="7"/>
  <c r="D370" i="7"/>
  <c r="H3" i="5" s="1"/>
  <c r="D341" i="7"/>
  <c r="A3" i="5" s="1"/>
  <c r="D342" i="7"/>
  <c r="A5" i="5" s="1"/>
  <c r="D344" i="7"/>
  <c r="D345" i="7"/>
  <c r="D346" i="7"/>
  <c r="D347" i="7"/>
  <c r="D348" i="7"/>
  <c r="D349" i="7"/>
  <c r="D350" i="7"/>
  <c r="D351" i="7"/>
  <c r="D352" i="7"/>
  <c r="D353" i="7"/>
  <c r="A21" i="5" s="1"/>
  <c r="D354" i="7"/>
  <c r="A22" i="5" s="1"/>
  <c r="D355" i="7"/>
  <c r="A23" i="5" s="1"/>
  <c r="D356" i="7"/>
  <c r="A24" i="5" s="1"/>
  <c r="D357" i="7"/>
  <c r="A25" i="5" s="1"/>
  <c r="D358" i="7"/>
  <c r="A26" i="5" s="1"/>
  <c r="D359" i="7"/>
  <c r="A27" i="5" s="1"/>
  <c r="D340" i="7"/>
  <c r="A1" i="5" s="1"/>
  <c r="A8" i="5" l="1"/>
  <c r="A15" i="5"/>
  <c r="A9" i="5"/>
  <c r="A16" i="5"/>
  <c r="A7" i="5"/>
  <c r="A14" i="5"/>
  <c r="B6" i="5"/>
  <c r="B13" i="5"/>
  <c r="F6" i="5"/>
  <c r="F13" i="5"/>
  <c r="H6" i="5"/>
  <c r="H13" i="5"/>
  <c r="E6" i="5"/>
  <c r="E13" i="5"/>
  <c r="A6" i="5"/>
  <c r="A13" i="5"/>
  <c r="I6" i="5"/>
  <c r="I13" i="5"/>
  <c r="D6" i="5"/>
  <c r="D13" i="5"/>
  <c r="A10" i="5"/>
  <c r="A17" i="5"/>
  <c r="C6" i="5"/>
  <c r="C13" i="5"/>
  <c r="F104" i="9"/>
  <c r="B2" i="4" l="1"/>
  <c r="F5" i="9"/>
  <c r="D5" i="4" s="1"/>
  <c r="F6" i="9"/>
  <c r="D6" i="4" s="1"/>
  <c r="F7" i="9"/>
  <c r="F8" i="9"/>
  <c r="D8" i="4" s="1"/>
  <c r="F9" i="9"/>
  <c r="D9" i="4" s="1"/>
  <c r="F10" i="9"/>
  <c r="D10" i="4" s="1"/>
  <c r="F11" i="9"/>
  <c r="F12" i="9"/>
  <c r="D12" i="4" s="1"/>
  <c r="F13" i="9"/>
  <c r="D13" i="4" s="1"/>
  <c r="F14" i="9"/>
  <c r="D14" i="4" s="1"/>
  <c r="F15" i="9"/>
  <c r="D15" i="4" s="1"/>
  <c r="F16" i="9"/>
  <c r="D16" i="4" s="1"/>
  <c r="F17" i="9"/>
  <c r="F18" i="9"/>
  <c r="D18" i="4" s="1"/>
  <c r="F19" i="9"/>
  <c r="F20" i="9"/>
  <c r="D20" i="4" s="1"/>
  <c r="F21" i="9"/>
  <c r="F22" i="9"/>
  <c r="F23" i="9"/>
  <c r="D23" i="4" s="1"/>
  <c r="F24" i="9"/>
  <c r="F25" i="9"/>
  <c r="D25" i="4" s="1"/>
  <c r="F26" i="9"/>
  <c r="D26" i="4" s="1"/>
  <c r="F27" i="9"/>
  <c r="D27" i="4" s="1"/>
  <c r="F28" i="9"/>
  <c r="F29" i="9"/>
  <c r="D29" i="4" s="1"/>
  <c r="F30" i="9"/>
  <c r="D30" i="4" s="1"/>
  <c r="F31" i="9"/>
  <c r="F32" i="9"/>
  <c r="D32" i="4" s="1"/>
  <c r="F33" i="9"/>
  <c r="D33" i="4" s="1"/>
  <c r="F34" i="9"/>
  <c r="D34" i="4" s="1"/>
  <c r="F35" i="9"/>
  <c r="D35" i="4" s="1"/>
  <c r="F36" i="9"/>
  <c r="D36" i="4" s="1"/>
  <c r="F37" i="9"/>
  <c r="F38" i="9"/>
  <c r="D38" i="4" s="1"/>
  <c r="F39" i="9"/>
  <c r="D39" i="4" s="1"/>
  <c r="F40" i="9"/>
  <c r="D40" i="4" s="1"/>
  <c r="F41" i="9"/>
  <c r="D41" i="4" s="1"/>
  <c r="F42" i="9"/>
  <c r="F43" i="9"/>
  <c r="F44" i="9"/>
  <c r="D44" i="4" s="1"/>
  <c r="F45" i="9"/>
  <c r="D45" i="4" s="1"/>
  <c r="F46" i="9"/>
  <c r="D46" i="4" s="1"/>
  <c r="F47" i="9"/>
  <c r="D47" i="4" s="1"/>
  <c r="F49" i="9"/>
  <c r="D49" i="4" s="1"/>
  <c r="F50" i="9"/>
  <c r="D50" i="4" s="1"/>
  <c r="F51" i="9"/>
  <c r="D51" i="4" s="1"/>
  <c r="F52" i="9"/>
  <c r="D52" i="4" s="1"/>
  <c r="F53" i="9"/>
  <c r="D53" i="4" s="1"/>
  <c r="F54" i="9"/>
  <c r="D54" i="4" s="1"/>
  <c r="F55" i="9"/>
  <c r="D55" i="4" s="1"/>
  <c r="F56" i="9"/>
  <c r="D56" i="4" s="1"/>
  <c r="F57" i="9"/>
  <c r="F58" i="9"/>
  <c r="D58" i="4" s="1"/>
  <c r="F59" i="9"/>
  <c r="D59" i="4" s="1"/>
  <c r="F60" i="9"/>
  <c r="D60" i="4" s="1"/>
  <c r="F61" i="9"/>
  <c r="D61" i="4" s="1"/>
  <c r="F62" i="9"/>
  <c r="D62" i="4" s="1"/>
  <c r="F63" i="9"/>
  <c r="D63" i="4" s="1"/>
  <c r="F64" i="9"/>
  <c r="F65" i="9"/>
  <c r="F66" i="9"/>
  <c r="D66" i="4" s="1"/>
  <c r="F67" i="9"/>
  <c r="D67" i="4" s="1"/>
  <c r="F68" i="9"/>
  <c r="F69" i="9"/>
  <c r="D69" i="4" s="1"/>
  <c r="F70" i="9"/>
  <c r="D70" i="4" s="1"/>
  <c r="F71" i="9"/>
  <c r="D71" i="4" s="1"/>
  <c r="F72" i="9"/>
  <c r="D72" i="4" s="1"/>
  <c r="F73" i="9"/>
  <c r="F74" i="9"/>
  <c r="D74" i="4" s="1"/>
  <c r="F75" i="9"/>
  <c r="D75" i="4" s="1"/>
  <c r="F76" i="9"/>
  <c r="D76" i="4" s="1"/>
  <c r="F77" i="9"/>
  <c r="F78" i="9"/>
  <c r="D78" i="4" s="1"/>
  <c r="F79" i="9"/>
  <c r="D79" i="4" s="1"/>
  <c r="F80" i="9"/>
  <c r="F81" i="9"/>
  <c r="D81" i="4" s="1"/>
  <c r="F82" i="9"/>
  <c r="D82" i="4" s="1"/>
  <c r="F83" i="9"/>
  <c r="D83" i="4" s="1"/>
  <c r="F84" i="9"/>
  <c r="D84" i="4" s="1"/>
  <c r="F85" i="9"/>
  <c r="D85" i="4" s="1"/>
  <c r="F86" i="9"/>
  <c r="D86" i="4" s="1"/>
  <c r="F87" i="9"/>
  <c r="D87" i="4" s="1"/>
  <c r="F88" i="9"/>
  <c r="D88" i="4" s="1"/>
  <c r="F89" i="9"/>
  <c r="D89" i="4" s="1"/>
  <c r="F90" i="9"/>
  <c r="D90" i="4" s="1"/>
  <c r="F91" i="9"/>
  <c r="D91" i="4" s="1"/>
  <c r="F92" i="9"/>
  <c r="D92" i="4" s="1"/>
  <c r="F93" i="9"/>
  <c r="D93" i="4" s="1"/>
  <c r="F94" i="9"/>
  <c r="F95" i="9"/>
  <c r="F96" i="9"/>
  <c r="D96" i="4" s="1"/>
  <c r="F97" i="9"/>
  <c r="D97" i="4" s="1"/>
  <c r="F98" i="9"/>
  <c r="D98" i="4" s="1"/>
  <c r="F99" i="9"/>
  <c r="D99" i="4" s="1"/>
  <c r="F100" i="9"/>
  <c r="D100" i="4" s="1"/>
  <c r="F101" i="9"/>
  <c r="D101" i="4" s="1"/>
  <c r="F102" i="9"/>
  <c r="D102" i="4" s="1"/>
  <c r="F103" i="9"/>
  <c r="D103" i="4" s="1"/>
  <c r="D104" i="4"/>
  <c r="F105" i="9"/>
  <c r="D105" i="4" s="1"/>
  <c r="F106" i="9"/>
  <c r="F107" i="9"/>
  <c r="F108" i="9"/>
  <c r="D108" i="4" s="1"/>
  <c r="F109" i="9"/>
  <c r="D109" i="4" s="1"/>
  <c r="F110" i="9"/>
  <c r="D110" i="4" s="1"/>
  <c r="F111" i="9"/>
  <c r="D111" i="4" s="1"/>
  <c r="F112" i="9"/>
  <c r="D112" i="4" s="1"/>
  <c r="F113" i="9"/>
  <c r="D113" i="4" s="1"/>
  <c r="F114" i="9"/>
  <c r="D114" i="4" s="1"/>
  <c r="F115" i="9"/>
  <c r="D115" i="4" s="1"/>
  <c r="F116" i="9"/>
  <c r="D116" i="4" s="1"/>
  <c r="F117" i="9"/>
  <c r="D117" i="4" s="1"/>
  <c r="F118" i="9"/>
  <c r="D118" i="4" s="1"/>
  <c r="F119" i="9"/>
  <c r="D119" i="4" s="1"/>
  <c r="F120" i="9"/>
  <c r="F121" i="9"/>
  <c r="D121" i="4" s="1"/>
  <c r="F122" i="9"/>
  <c r="D122" i="4" s="1"/>
  <c r="F123" i="9"/>
  <c r="D123" i="4" s="1"/>
  <c r="F124" i="9"/>
  <c r="D124" i="4" s="1"/>
  <c r="F125" i="9"/>
  <c r="D125" i="4" s="1"/>
  <c r="F126" i="9"/>
  <c r="D126" i="4" s="1"/>
  <c r="F127" i="9"/>
  <c r="D127" i="4" s="1"/>
  <c r="F128" i="9"/>
  <c r="D128" i="4" s="1"/>
  <c r="F129" i="9"/>
  <c r="F130" i="9"/>
  <c r="D130" i="4" s="1"/>
  <c r="F131" i="9"/>
  <c r="D131" i="4" s="1"/>
  <c r="F132" i="9"/>
  <c r="D132" i="4" s="1"/>
  <c r="F133" i="9"/>
  <c r="D133" i="4" s="1"/>
  <c r="F134" i="9"/>
  <c r="F135" i="9"/>
  <c r="D135" i="4" s="1"/>
  <c r="F136" i="9"/>
  <c r="F137" i="9"/>
  <c r="D137" i="4" s="1"/>
  <c r="F138" i="9"/>
  <c r="F139" i="9"/>
  <c r="D139" i="4" s="1"/>
  <c r="F140" i="9"/>
  <c r="D140" i="4" s="1"/>
  <c r="F141" i="9"/>
  <c r="D141" i="4" s="1"/>
  <c r="F142" i="9"/>
  <c r="D142" i="4" s="1"/>
  <c r="F143" i="9"/>
  <c r="F144" i="9"/>
  <c r="F145" i="9"/>
  <c r="D145" i="4" s="1"/>
  <c r="F146" i="9"/>
  <c r="D146" i="4" s="1"/>
  <c r="F147" i="9"/>
  <c r="D147" i="4" s="1"/>
  <c r="F148" i="9"/>
  <c r="F149" i="9"/>
  <c r="F150" i="9"/>
  <c r="D150" i="4" s="1"/>
  <c r="F151" i="9"/>
  <c r="D151" i="4" s="1"/>
  <c r="F152" i="9"/>
  <c r="D152" i="4" s="1"/>
  <c r="F153" i="9"/>
  <c r="D153" i="4" s="1"/>
  <c r="F154" i="9"/>
  <c r="D154" i="4" s="1"/>
  <c r="F155" i="9"/>
  <c r="D155" i="4" s="1"/>
  <c r="F156" i="9"/>
  <c r="F157" i="9"/>
  <c r="D157" i="4" s="1"/>
  <c r="F158" i="9"/>
  <c r="D158" i="4" s="1"/>
  <c r="F159" i="9"/>
  <c r="D159" i="4" s="1"/>
  <c r="F160" i="9"/>
  <c r="D160" i="4" s="1"/>
  <c r="F161" i="9"/>
  <c r="D161" i="4" s="1"/>
  <c r="F162" i="9"/>
  <c r="D162" i="4" s="1"/>
  <c r="F163" i="9"/>
  <c r="F164" i="9"/>
  <c r="D164" i="4" s="1"/>
  <c r="F165" i="9"/>
  <c r="D165" i="4" s="1"/>
  <c r="F166" i="9"/>
  <c r="D166" i="4" s="1"/>
  <c r="F167" i="9"/>
  <c r="D167" i="4" s="1"/>
  <c r="F168" i="9"/>
  <c r="D168" i="4" s="1"/>
  <c r="F169" i="9"/>
  <c r="F170" i="9"/>
  <c r="D170" i="4" s="1"/>
  <c r="F171" i="9"/>
  <c r="D171" i="4" s="1"/>
  <c r="F172" i="9"/>
  <c r="D172" i="4" s="1"/>
  <c r="F173" i="9"/>
  <c r="F174" i="9"/>
  <c r="F175" i="9"/>
  <c r="D175" i="4" s="1"/>
  <c r="F176" i="9"/>
  <c r="D176" i="4" s="1"/>
  <c r="F177" i="9"/>
  <c r="D177" i="4" s="1"/>
  <c r="F178" i="9"/>
  <c r="D178" i="4" s="1"/>
  <c r="F179" i="9"/>
  <c r="D179" i="4" s="1"/>
  <c r="F180" i="9"/>
  <c r="D180" i="4" s="1"/>
  <c r="F181" i="9"/>
  <c r="D181" i="4" s="1"/>
  <c r="F182" i="9"/>
  <c r="D182" i="4" s="1"/>
  <c r="F183" i="9"/>
  <c r="F184" i="9"/>
  <c r="D184" i="4" s="1"/>
  <c r="F185" i="9"/>
  <c r="D185" i="4" s="1"/>
  <c r="F186" i="9"/>
  <c r="D186" i="4" s="1"/>
  <c r="F187" i="9"/>
  <c r="F188" i="9"/>
  <c r="D188" i="4" s="1"/>
  <c r="F189" i="9"/>
  <c r="D189" i="4" s="1"/>
  <c r="F190" i="9"/>
  <c r="D190" i="4" s="1"/>
  <c r="F191" i="9"/>
  <c r="D191" i="4" s="1"/>
  <c r="F192" i="9"/>
  <c r="D192" i="4" s="1"/>
  <c r="F193" i="9"/>
  <c r="F194" i="9"/>
  <c r="D194" i="4" s="1"/>
  <c r="F195" i="9"/>
  <c r="D195" i="4" s="1"/>
  <c r="F196" i="9"/>
  <c r="D196" i="4" s="1"/>
  <c r="F197" i="9"/>
  <c r="F198" i="9"/>
  <c r="D198" i="4" s="1"/>
  <c r="F199" i="9"/>
  <c r="D199" i="4" s="1"/>
  <c r="F200" i="9"/>
  <c r="F201" i="9"/>
  <c r="D201" i="4" s="1"/>
  <c r="F202" i="9"/>
  <c r="D202" i="4" s="1"/>
  <c r="F203" i="9"/>
  <c r="F204" i="9"/>
  <c r="F205" i="9"/>
  <c r="D205" i="4" s="1"/>
  <c r="F206" i="9"/>
  <c r="D206" i="4" s="1"/>
  <c r="F207" i="9"/>
  <c r="D207" i="4" s="1"/>
  <c r="F208" i="9"/>
  <c r="F209" i="9"/>
  <c r="D209" i="4" s="1"/>
  <c r="F210" i="9"/>
  <c r="D210" i="4" s="1"/>
  <c r="F3" i="9"/>
  <c r="F4" i="9"/>
  <c r="D4" i="4" s="1"/>
  <c r="F2" i="9"/>
  <c r="C2" i="9"/>
  <c r="C2" i="4" s="1"/>
  <c r="C3" i="9"/>
  <c r="C3" i="4" s="1"/>
  <c r="C4" i="9"/>
  <c r="C4" i="4" s="1"/>
  <c r="C5" i="9"/>
  <c r="C5" i="4" s="1"/>
  <c r="C6" i="9"/>
  <c r="C6" i="4" s="1"/>
  <c r="C7" i="9"/>
  <c r="C7" i="4" s="1"/>
  <c r="C8" i="9"/>
  <c r="C8" i="4" s="1"/>
  <c r="C9" i="9"/>
  <c r="C9" i="4" s="1"/>
  <c r="C10" i="9"/>
  <c r="C10" i="4" s="1"/>
  <c r="C11" i="9"/>
  <c r="C11" i="4" s="1"/>
  <c r="C12" i="9"/>
  <c r="C12" i="4" s="1"/>
  <c r="C13" i="9"/>
  <c r="C13" i="4" s="1"/>
  <c r="C14" i="9"/>
  <c r="C14" i="4" s="1"/>
  <c r="C15" i="9"/>
  <c r="C15" i="4" s="1"/>
  <c r="C16" i="9"/>
  <c r="C16" i="4" s="1"/>
  <c r="C17" i="9"/>
  <c r="C17" i="4" s="1"/>
  <c r="C18" i="9"/>
  <c r="C18" i="4" s="1"/>
  <c r="C19" i="9"/>
  <c r="C19" i="4" s="1"/>
  <c r="C20" i="9"/>
  <c r="C20" i="4" s="1"/>
  <c r="C21" i="9"/>
  <c r="C21" i="4" s="1"/>
  <c r="C22" i="9"/>
  <c r="C22" i="4" s="1"/>
  <c r="C23" i="9"/>
  <c r="C23" i="4" s="1"/>
  <c r="C24" i="9"/>
  <c r="C24" i="4" s="1"/>
  <c r="C25" i="9"/>
  <c r="C25" i="4" s="1"/>
  <c r="C26" i="9"/>
  <c r="C26" i="4" s="1"/>
  <c r="C27" i="9"/>
  <c r="C27" i="4" s="1"/>
  <c r="C28" i="9"/>
  <c r="C28" i="4" s="1"/>
  <c r="C29" i="9"/>
  <c r="C29" i="4" s="1"/>
  <c r="C30" i="9"/>
  <c r="C30" i="4" s="1"/>
  <c r="C31" i="9"/>
  <c r="C31" i="4" s="1"/>
  <c r="C32" i="9"/>
  <c r="C32" i="4" s="1"/>
  <c r="C33" i="9"/>
  <c r="C33" i="4" s="1"/>
  <c r="C34" i="9"/>
  <c r="C34" i="4" s="1"/>
  <c r="C35" i="9"/>
  <c r="C35" i="4" s="1"/>
  <c r="C36" i="9"/>
  <c r="C36" i="4" s="1"/>
  <c r="C37" i="9"/>
  <c r="C37" i="4" s="1"/>
  <c r="C38" i="9"/>
  <c r="C38" i="4" s="1"/>
  <c r="C39" i="9"/>
  <c r="C39" i="4" s="1"/>
  <c r="C40" i="9"/>
  <c r="C40" i="4" s="1"/>
  <c r="C41" i="9"/>
  <c r="C41" i="4" s="1"/>
  <c r="C42" i="9"/>
  <c r="C42" i="4" s="1"/>
  <c r="C43" i="9"/>
  <c r="C43" i="4" s="1"/>
  <c r="C44" i="9"/>
  <c r="C44" i="4" s="1"/>
  <c r="C45" i="9"/>
  <c r="C45" i="4" s="1"/>
  <c r="C46" i="9"/>
  <c r="C46" i="4" s="1"/>
  <c r="C47" i="9"/>
  <c r="C47" i="4" s="1"/>
  <c r="C49" i="9"/>
  <c r="C49" i="4" s="1"/>
  <c r="C50" i="9"/>
  <c r="C50" i="4" s="1"/>
  <c r="C51" i="9"/>
  <c r="C51" i="4" s="1"/>
  <c r="C52" i="9"/>
  <c r="C52" i="4" s="1"/>
  <c r="C53" i="9"/>
  <c r="C53" i="4" s="1"/>
  <c r="C54" i="9"/>
  <c r="C54" i="4" s="1"/>
  <c r="C55" i="9"/>
  <c r="C55" i="4" s="1"/>
  <c r="C56" i="9"/>
  <c r="C56" i="4" s="1"/>
  <c r="C57" i="9"/>
  <c r="C57" i="4" s="1"/>
  <c r="C58" i="9"/>
  <c r="C58" i="4" s="1"/>
  <c r="C59" i="9"/>
  <c r="C59" i="4" s="1"/>
  <c r="C60" i="9"/>
  <c r="C60" i="4" s="1"/>
  <c r="C61" i="9"/>
  <c r="C61" i="4" s="1"/>
  <c r="C62" i="9"/>
  <c r="C62" i="4" s="1"/>
  <c r="C63" i="9"/>
  <c r="C63" i="4" s="1"/>
  <c r="C64" i="9"/>
  <c r="C64" i="4" s="1"/>
  <c r="C65" i="9"/>
  <c r="C65" i="4" s="1"/>
  <c r="C66" i="9"/>
  <c r="C66" i="4" s="1"/>
  <c r="C67" i="9"/>
  <c r="C67" i="4" s="1"/>
  <c r="C68" i="9"/>
  <c r="C68" i="4" s="1"/>
  <c r="C69" i="9"/>
  <c r="C69" i="4" s="1"/>
  <c r="C70" i="9"/>
  <c r="C70" i="4" s="1"/>
  <c r="C71" i="9"/>
  <c r="C71" i="4" s="1"/>
  <c r="C72" i="9"/>
  <c r="C72" i="4" s="1"/>
  <c r="C73" i="9"/>
  <c r="C73" i="4" s="1"/>
  <c r="C74" i="9"/>
  <c r="C74" i="4" s="1"/>
  <c r="C75" i="9"/>
  <c r="C75" i="4" s="1"/>
  <c r="C76" i="9"/>
  <c r="C76" i="4" s="1"/>
  <c r="C77" i="9"/>
  <c r="C77" i="4" s="1"/>
  <c r="C78" i="9"/>
  <c r="C78" i="4" s="1"/>
  <c r="C79" i="9"/>
  <c r="C79" i="4" s="1"/>
  <c r="C80" i="9"/>
  <c r="C80" i="4" s="1"/>
  <c r="C81" i="9"/>
  <c r="C81" i="4" s="1"/>
  <c r="C82" i="9"/>
  <c r="C82" i="4" s="1"/>
  <c r="C83" i="9"/>
  <c r="C83" i="4" s="1"/>
  <c r="C84" i="9"/>
  <c r="C84" i="4" s="1"/>
  <c r="C85" i="9"/>
  <c r="C85" i="4" s="1"/>
  <c r="C86" i="9"/>
  <c r="C86" i="4" s="1"/>
  <c r="C87" i="9"/>
  <c r="C87" i="4" s="1"/>
  <c r="C88" i="9"/>
  <c r="C88" i="4" s="1"/>
  <c r="C89" i="9"/>
  <c r="C89" i="4" s="1"/>
  <c r="C90" i="9"/>
  <c r="C90" i="4" s="1"/>
  <c r="C91" i="9"/>
  <c r="C91" i="4" s="1"/>
  <c r="C92" i="9"/>
  <c r="C92" i="4" s="1"/>
  <c r="C93" i="9"/>
  <c r="C93" i="4" s="1"/>
  <c r="C94" i="9"/>
  <c r="C94" i="4" s="1"/>
  <c r="C95" i="9"/>
  <c r="C95" i="4" s="1"/>
  <c r="C96" i="9"/>
  <c r="C96" i="4" s="1"/>
  <c r="C97" i="9"/>
  <c r="C97" i="4" s="1"/>
  <c r="C98" i="9"/>
  <c r="C98" i="4" s="1"/>
  <c r="C99" i="9"/>
  <c r="C99" i="4" s="1"/>
  <c r="C100" i="9"/>
  <c r="C100" i="4" s="1"/>
  <c r="C101" i="9"/>
  <c r="C101" i="4" s="1"/>
  <c r="C102" i="9"/>
  <c r="C102" i="4" s="1"/>
  <c r="C103" i="9"/>
  <c r="C103" i="4" s="1"/>
  <c r="C104" i="9"/>
  <c r="C104" i="4" s="1"/>
  <c r="C105" i="9"/>
  <c r="C105" i="4" s="1"/>
  <c r="C106" i="9"/>
  <c r="C106" i="4" s="1"/>
  <c r="C107" i="9"/>
  <c r="C107" i="4" s="1"/>
  <c r="C108" i="9"/>
  <c r="C108" i="4" s="1"/>
  <c r="C109" i="9"/>
  <c r="C109" i="4" s="1"/>
  <c r="C110" i="9"/>
  <c r="C110" i="4" s="1"/>
  <c r="C111" i="9"/>
  <c r="C111" i="4" s="1"/>
  <c r="C112" i="9"/>
  <c r="C112" i="4" s="1"/>
  <c r="C113" i="9"/>
  <c r="C113" i="4" s="1"/>
  <c r="C114" i="9"/>
  <c r="C114" i="4" s="1"/>
  <c r="C115" i="9"/>
  <c r="C115" i="4" s="1"/>
  <c r="C116" i="9"/>
  <c r="C116" i="4" s="1"/>
  <c r="C117" i="9"/>
  <c r="C117" i="4" s="1"/>
  <c r="C118" i="9"/>
  <c r="C118" i="4" s="1"/>
  <c r="C119" i="9"/>
  <c r="C119" i="4" s="1"/>
  <c r="C120" i="9"/>
  <c r="C120" i="4" s="1"/>
  <c r="C121" i="9"/>
  <c r="C121" i="4" s="1"/>
  <c r="C122" i="9"/>
  <c r="C122" i="4" s="1"/>
  <c r="C123" i="9"/>
  <c r="C123" i="4" s="1"/>
  <c r="C124" i="9"/>
  <c r="C124" i="4" s="1"/>
  <c r="C125" i="9"/>
  <c r="C125" i="4" s="1"/>
  <c r="C126" i="9"/>
  <c r="C126" i="4" s="1"/>
  <c r="C127" i="9"/>
  <c r="C127" i="4" s="1"/>
  <c r="C128" i="9"/>
  <c r="C128" i="4" s="1"/>
  <c r="C129" i="9"/>
  <c r="C129" i="4" s="1"/>
  <c r="C130" i="9"/>
  <c r="C130" i="4" s="1"/>
  <c r="C131" i="9"/>
  <c r="C131" i="4" s="1"/>
  <c r="C132" i="9"/>
  <c r="C132" i="4" s="1"/>
  <c r="C133" i="9"/>
  <c r="C133" i="4" s="1"/>
  <c r="C134" i="9"/>
  <c r="C134" i="4" s="1"/>
  <c r="C135" i="9"/>
  <c r="C135" i="4" s="1"/>
  <c r="C136" i="9"/>
  <c r="C136" i="4" s="1"/>
  <c r="C137" i="9"/>
  <c r="C137" i="4" s="1"/>
  <c r="C138" i="9"/>
  <c r="C138" i="4" s="1"/>
  <c r="C139" i="9"/>
  <c r="C139" i="4" s="1"/>
  <c r="C140" i="9"/>
  <c r="C140" i="4" s="1"/>
  <c r="C141" i="9"/>
  <c r="C141" i="4" s="1"/>
  <c r="C142" i="9"/>
  <c r="C142" i="4" s="1"/>
  <c r="C143" i="9"/>
  <c r="C143" i="4" s="1"/>
  <c r="C144" i="9"/>
  <c r="C144" i="4" s="1"/>
  <c r="C145" i="9"/>
  <c r="C145" i="4" s="1"/>
  <c r="C146" i="9"/>
  <c r="C146" i="4" s="1"/>
  <c r="C147" i="9"/>
  <c r="C147" i="4" s="1"/>
  <c r="C148" i="9"/>
  <c r="C148" i="4" s="1"/>
  <c r="C149" i="9"/>
  <c r="C149" i="4" s="1"/>
  <c r="C150" i="9"/>
  <c r="C150" i="4" s="1"/>
  <c r="C151" i="9"/>
  <c r="C151" i="4" s="1"/>
  <c r="C152" i="9"/>
  <c r="C152" i="4" s="1"/>
  <c r="C153" i="9"/>
  <c r="C153" i="4" s="1"/>
  <c r="C154" i="9"/>
  <c r="C154" i="4" s="1"/>
  <c r="C155" i="9"/>
  <c r="C155" i="4" s="1"/>
  <c r="C156" i="9"/>
  <c r="C156" i="4" s="1"/>
  <c r="C157" i="9"/>
  <c r="C157" i="4" s="1"/>
  <c r="C158" i="9"/>
  <c r="C158" i="4" s="1"/>
  <c r="C159" i="9"/>
  <c r="C159" i="4" s="1"/>
  <c r="C160" i="9"/>
  <c r="C160" i="4" s="1"/>
  <c r="C161" i="9"/>
  <c r="C161" i="4" s="1"/>
  <c r="C162" i="9"/>
  <c r="C162" i="4" s="1"/>
  <c r="C163" i="9"/>
  <c r="C163" i="4" s="1"/>
  <c r="C164" i="9"/>
  <c r="C164" i="4" s="1"/>
  <c r="C165" i="9"/>
  <c r="C165" i="4" s="1"/>
  <c r="C166" i="9"/>
  <c r="C166" i="4" s="1"/>
  <c r="C167" i="9"/>
  <c r="C167" i="4" s="1"/>
  <c r="C168" i="9"/>
  <c r="C168" i="4" s="1"/>
  <c r="C169" i="9"/>
  <c r="C169" i="4" s="1"/>
  <c r="C170" i="9"/>
  <c r="C170" i="4" s="1"/>
  <c r="C171" i="9"/>
  <c r="C171" i="4" s="1"/>
  <c r="C172" i="9"/>
  <c r="C172" i="4" s="1"/>
  <c r="C173" i="9"/>
  <c r="C173" i="4" s="1"/>
  <c r="C174" i="9"/>
  <c r="C174" i="4" s="1"/>
  <c r="C175" i="9"/>
  <c r="C175" i="4" s="1"/>
  <c r="C176" i="4"/>
  <c r="C178" i="4"/>
  <c r="C179" i="4"/>
  <c r="C180" i="4"/>
  <c r="C181" i="4"/>
  <c r="C182" i="4"/>
  <c r="C183" i="4"/>
  <c r="C184" i="9"/>
  <c r="C184" i="4" s="1"/>
  <c r="C185" i="9"/>
  <c r="C185" i="4" s="1"/>
  <c r="C186" i="9"/>
  <c r="C186" i="4" s="1"/>
  <c r="C187" i="9"/>
  <c r="C187" i="4" s="1"/>
  <c r="C188" i="9"/>
  <c r="C188" i="4" s="1"/>
  <c r="C189" i="9"/>
  <c r="C189" i="4" s="1"/>
  <c r="C190" i="9"/>
  <c r="C190" i="4" s="1"/>
  <c r="C191" i="9"/>
  <c r="C191" i="4" s="1"/>
  <c r="C192" i="9"/>
  <c r="C192" i="4" s="1"/>
  <c r="C193" i="9"/>
  <c r="C193" i="4" s="1"/>
  <c r="C194" i="9"/>
  <c r="C194" i="4" s="1"/>
  <c r="C195" i="9"/>
  <c r="C195" i="4" s="1"/>
  <c r="C196" i="9"/>
  <c r="C196" i="4" s="1"/>
  <c r="C197" i="9"/>
  <c r="C197" i="4" s="1"/>
  <c r="C198" i="9"/>
  <c r="C198" i="4" s="1"/>
  <c r="C199" i="9"/>
  <c r="C199" i="4" s="1"/>
  <c r="C200" i="9"/>
  <c r="C200" i="4" s="1"/>
  <c r="C201" i="9"/>
  <c r="C201" i="4" s="1"/>
  <c r="C202" i="9"/>
  <c r="C202" i="4" s="1"/>
  <c r="C203" i="9"/>
  <c r="C203" i="4" s="1"/>
  <c r="C204" i="9"/>
  <c r="C204" i="4" s="1"/>
  <c r="C205" i="9"/>
  <c r="C205" i="4" s="1"/>
  <c r="C206" i="9"/>
  <c r="C206" i="4" s="1"/>
  <c r="C207" i="9"/>
  <c r="C207" i="4" s="1"/>
  <c r="C208" i="9"/>
  <c r="C208" i="4" s="1"/>
  <c r="C209" i="9"/>
  <c r="C209" i="4" s="1"/>
  <c r="C210" i="9"/>
  <c r="C210" i="4" s="1"/>
  <c r="B6" i="4"/>
  <c r="B7" i="4"/>
  <c r="B8" i="4"/>
  <c r="B9" i="4"/>
  <c r="B10" i="4"/>
  <c r="O10" i="4" s="1"/>
  <c r="B11" i="4"/>
  <c r="B12" i="4"/>
  <c r="B13" i="4"/>
  <c r="B14" i="4"/>
  <c r="B15" i="4"/>
  <c r="B16" i="4"/>
  <c r="B17" i="4"/>
  <c r="B18" i="4"/>
  <c r="B19" i="4"/>
  <c r="B20" i="4"/>
  <c r="B21" i="4"/>
  <c r="B22" i="4"/>
  <c r="B23" i="4"/>
  <c r="B24" i="4"/>
  <c r="B25" i="4"/>
  <c r="B26" i="4"/>
  <c r="B27" i="4"/>
  <c r="B28" i="4"/>
  <c r="B29" i="4"/>
  <c r="O29" i="4" s="1"/>
  <c r="B30" i="4"/>
  <c r="O30" i="4" s="1"/>
  <c r="B31" i="4"/>
  <c r="B32" i="4"/>
  <c r="O32" i="4" s="1"/>
  <c r="B33" i="4"/>
  <c r="O33" i="4" s="1"/>
  <c r="B34" i="4"/>
  <c r="O34" i="4" s="1"/>
  <c r="B35" i="4"/>
  <c r="O35" i="4" s="1"/>
  <c r="B36" i="4"/>
  <c r="O36" i="4" s="1"/>
  <c r="B37" i="4"/>
  <c r="B38" i="4"/>
  <c r="O38" i="4" s="1"/>
  <c r="B39" i="4"/>
  <c r="O39" i="4" s="1"/>
  <c r="B40" i="4"/>
  <c r="O40" i="4" s="1"/>
  <c r="B41" i="4"/>
  <c r="O41" i="4" s="1"/>
  <c r="B42" i="4"/>
  <c r="B43" i="4"/>
  <c r="B44" i="4"/>
  <c r="B45" i="4"/>
  <c r="O45" i="4" s="1"/>
  <c r="B46" i="4"/>
  <c r="O46" i="4" s="1"/>
  <c r="B47" i="4"/>
  <c r="O47" i="4" s="1"/>
  <c r="B50" i="4"/>
  <c r="O50" i="4" s="1"/>
  <c r="B51" i="4"/>
  <c r="O51" i="4" s="1"/>
  <c r="B52" i="4"/>
  <c r="O52" i="4" s="1"/>
  <c r="B53" i="4"/>
  <c r="O53" i="4" s="1"/>
  <c r="B54" i="4"/>
  <c r="O54" i="4" s="1"/>
  <c r="B55" i="4"/>
  <c r="O55" i="4" s="1"/>
  <c r="B56" i="4"/>
  <c r="O56" i="4" s="1"/>
  <c r="B57" i="4"/>
  <c r="B58" i="4"/>
  <c r="O58" i="4" s="1"/>
  <c r="B59" i="4"/>
  <c r="O59" i="4" s="1"/>
  <c r="B60" i="4"/>
  <c r="O60" i="4" s="1"/>
  <c r="B61" i="4"/>
  <c r="O61" i="4" s="1"/>
  <c r="B62" i="4"/>
  <c r="O62" i="4" s="1"/>
  <c r="B63" i="4"/>
  <c r="O63" i="4" s="1"/>
  <c r="B64" i="4"/>
  <c r="B65" i="4"/>
  <c r="B66" i="4"/>
  <c r="B67" i="4"/>
  <c r="O67" i="4" s="1"/>
  <c r="B68" i="4"/>
  <c r="B69" i="4"/>
  <c r="O69" i="4" s="1"/>
  <c r="B70" i="4"/>
  <c r="O70" i="4" s="1"/>
  <c r="B71" i="4"/>
  <c r="B72" i="4"/>
  <c r="B73" i="4"/>
  <c r="B74" i="4"/>
  <c r="B75" i="4"/>
  <c r="B76" i="4"/>
  <c r="B77" i="4"/>
  <c r="B78" i="4"/>
  <c r="O78" i="4" s="1"/>
  <c r="B79" i="4"/>
  <c r="B80" i="4"/>
  <c r="B81" i="4"/>
  <c r="B82" i="4"/>
  <c r="B83" i="4"/>
  <c r="B84" i="4"/>
  <c r="B85" i="4"/>
  <c r="B86" i="4"/>
  <c r="B87" i="4"/>
  <c r="B88" i="4"/>
  <c r="B89" i="4"/>
  <c r="B90" i="4"/>
  <c r="B91" i="4"/>
  <c r="O91" i="4" s="1"/>
  <c r="B92" i="4"/>
  <c r="O92" i="4" s="1"/>
  <c r="B93" i="4"/>
  <c r="O93" i="4" s="1"/>
  <c r="B94" i="4"/>
  <c r="B95" i="4"/>
  <c r="B96" i="4"/>
  <c r="O96" i="4" s="1"/>
  <c r="B97" i="4"/>
  <c r="O97" i="4" s="1"/>
  <c r="B98" i="4"/>
  <c r="O98" i="4" s="1"/>
  <c r="B99" i="4"/>
  <c r="O99" i="4" s="1"/>
  <c r="B100" i="4"/>
  <c r="O100" i="4" s="1"/>
  <c r="B101" i="4"/>
  <c r="O101" i="4" s="1"/>
  <c r="B102" i="4"/>
  <c r="O102" i="4" s="1"/>
  <c r="B103" i="4"/>
  <c r="O103" i="4" s="1"/>
  <c r="B104" i="4"/>
  <c r="O104" i="4" s="1"/>
  <c r="B105" i="4"/>
  <c r="O105" i="4" s="1"/>
  <c r="B106" i="4"/>
  <c r="B107" i="4"/>
  <c r="B108" i="4"/>
  <c r="O108" i="4" s="1"/>
  <c r="B109" i="4"/>
  <c r="O109" i="4" s="1"/>
  <c r="B110" i="4"/>
  <c r="O110" i="4" s="1"/>
  <c r="B111" i="4"/>
  <c r="O111" i="4" s="1"/>
  <c r="B112" i="4"/>
  <c r="O112" i="4" s="1"/>
  <c r="B113" i="4"/>
  <c r="O113" i="4" s="1"/>
  <c r="B114" i="4"/>
  <c r="O114" i="4" s="1"/>
  <c r="B115" i="4"/>
  <c r="O115" i="4" s="1"/>
  <c r="B116" i="4"/>
  <c r="O116" i="4" s="1"/>
  <c r="B117" i="4"/>
  <c r="O117" i="4" s="1"/>
  <c r="B118" i="4"/>
  <c r="O118" i="4" s="1"/>
  <c r="B119" i="4"/>
  <c r="O119" i="4" s="1"/>
  <c r="B120" i="4"/>
  <c r="B121" i="4"/>
  <c r="O121" i="4" s="1"/>
  <c r="B122" i="4"/>
  <c r="O122" i="4" s="1"/>
  <c r="B123" i="4"/>
  <c r="O123" i="4" s="1"/>
  <c r="B124" i="4"/>
  <c r="O124" i="4" s="1"/>
  <c r="B125" i="4"/>
  <c r="O125" i="4" s="1"/>
  <c r="B126" i="4"/>
  <c r="O126" i="4" s="1"/>
  <c r="B127" i="4"/>
  <c r="O127" i="4" s="1"/>
  <c r="B128" i="4"/>
  <c r="O128" i="4" s="1"/>
  <c r="B129" i="4"/>
  <c r="B130" i="4"/>
  <c r="O130" i="4" s="1"/>
  <c r="B131" i="4"/>
  <c r="O131" i="4" s="1"/>
  <c r="B132" i="4"/>
  <c r="O132" i="4" s="1"/>
  <c r="B133" i="4"/>
  <c r="O133" i="4" s="1"/>
  <c r="B134" i="4"/>
  <c r="B135" i="4"/>
  <c r="O135" i="4" s="1"/>
  <c r="B136" i="4"/>
  <c r="B137" i="4"/>
  <c r="B138" i="4"/>
  <c r="B139" i="4"/>
  <c r="B140" i="4"/>
  <c r="B141" i="4"/>
  <c r="B142" i="4"/>
  <c r="B143" i="4"/>
  <c r="B144" i="4"/>
  <c r="B145" i="4"/>
  <c r="O145" i="4" s="1"/>
  <c r="B146" i="4"/>
  <c r="O146" i="4" s="1"/>
  <c r="B147" i="4"/>
  <c r="O147" i="4" s="1"/>
  <c r="B148" i="4"/>
  <c r="B149" i="4"/>
  <c r="B150" i="4"/>
  <c r="O150" i="4" s="1"/>
  <c r="B151" i="4"/>
  <c r="O151" i="4" s="1"/>
  <c r="B152" i="4"/>
  <c r="O152" i="4" s="1"/>
  <c r="B153" i="4"/>
  <c r="O153" i="4" s="1"/>
  <c r="B154" i="4"/>
  <c r="O154" i="4" s="1"/>
  <c r="B155" i="4"/>
  <c r="O155" i="4" s="1"/>
  <c r="B156" i="4"/>
  <c r="B157" i="4"/>
  <c r="B158" i="4"/>
  <c r="B159" i="4"/>
  <c r="B160" i="4"/>
  <c r="B161" i="4"/>
  <c r="B162" i="4"/>
  <c r="B163" i="4"/>
  <c r="B164" i="4"/>
  <c r="O164" i="4" s="1"/>
  <c r="B165" i="4"/>
  <c r="O165" i="4" s="1"/>
  <c r="B166" i="4"/>
  <c r="O166" i="4" s="1"/>
  <c r="B167" i="4"/>
  <c r="O167" i="4" s="1"/>
  <c r="B168" i="4"/>
  <c r="O168" i="4" s="1"/>
  <c r="B169" i="4"/>
  <c r="B170" i="4"/>
  <c r="B171" i="4"/>
  <c r="B172" i="4"/>
  <c r="B173" i="4"/>
  <c r="B174" i="4"/>
  <c r="B175" i="4"/>
  <c r="B176" i="4"/>
  <c r="B177" i="4"/>
  <c r="B178" i="4"/>
  <c r="B179" i="4"/>
  <c r="B180" i="4"/>
  <c r="B181" i="4"/>
  <c r="B182" i="4"/>
  <c r="B183" i="4"/>
  <c r="B184" i="4"/>
  <c r="B185" i="4"/>
  <c r="B186" i="4"/>
  <c r="B187" i="4"/>
  <c r="B188" i="4"/>
  <c r="M188" i="4" s="1"/>
  <c r="B189" i="4"/>
  <c r="B190" i="4"/>
  <c r="B191" i="4"/>
  <c r="B192" i="4"/>
  <c r="B193" i="4"/>
  <c r="B194" i="4"/>
  <c r="B195" i="4"/>
  <c r="B196" i="4"/>
  <c r="B197" i="4"/>
  <c r="B198" i="4"/>
  <c r="B199" i="4"/>
  <c r="B200" i="4"/>
  <c r="B201" i="4"/>
  <c r="B202" i="4"/>
  <c r="B203" i="4"/>
  <c r="B204" i="4"/>
  <c r="B205" i="4"/>
  <c r="O205" i="4" s="1"/>
  <c r="B206" i="4"/>
  <c r="O206" i="4" s="1"/>
  <c r="B207" i="4"/>
  <c r="O207" i="4" s="1"/>
  <c r="B208" i="4"/>
  <c r="B209" i="4"/>
  <c r="B210" i="4"/>
  <c r="B3" i="4"/>
  <c r="B4" i="4"/>
  <c r="B5"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 i="4"/>
  <c r="B16" i="5" l="1"/>
  <c r="B14" i="5"/>
  <c r="B15" i="5"/>
  <c r="E16" i="5"/>
  <c r="E8" i="5"/>
  <c r="E7" i="5"/>
  <c r="E15" i="5"/>
  <c r="E14" i="5"/>
  <c r="E9" i="5"/>
  <c r="O44" i="4"/>
  <c r="D14" i="5" s="1"/>
  <c r="B8" i="5"/>
  <c r="C15" i="5" s="1"/>
  <c r="B7" i="5"/>
  <c r="C14" i="5" s="1"/>
  <c r="B9" i="5"/>
  <c r="C16" i="5" s="1"/>
  <c r="D322" i="7"/>
  <c r="D4" i="2" s="1"/>
  <c r="D314" i="7"/>
  <c r="C10" i="2" s="1"/>
  <c r="D315" i="7"/>
  <c r="D328" i="7"/>
  <c r="C21" i="2" s="1"/>
  <c r="D326" i="7"/>
  <c r="E10" i="5" l="1"/>
  <c r="E17" i="5"/>
  <c r="B17" i="5"/>
  <c r="D8" i="5"/>
  <c r="H8" i="5" s="1"/>
  <c r="C17" i="5"/>
  <c r="H14" i="5"/>
  <c r="D15" i="5"/>
  <c r="H15" i="5" s="1"/>
  <c r="D16" i="5"/>
  <c r="H16" i="5" s="1"/>
  <c r="D7" i="5"/>
  <c r="D9" i="5"/>
  <c r="H9" i="5" s="1"/>
  <c r="C7" i="5"/>
  <c r="C8" i="5"/>
  <c r="C9" i="5"/>
  <c r="B10" i="5"/>
  <c r="D323" i="7"/>
  <c r="D324" i="7"/>
  <c r="D325" i="7"/>
  <c r="D22" i="2" s="1"/>
  <c r="D23" i="2"/>
  <c r="D321" i="7"/>
  <c r="D3" i="2" s="1"/>
  <c r="D318" i="7"/>
  <c r="D319" i="7"/>
  <c r="D317" i="7"/>
  <c r="C3" i="2" s="1"/>
  <c r="D313" i="7"/>
  <c r="B30" i="2" s="1"/>
  <c r="D285" i="7"/>
  <c r="A12" i="2" s="1"/>
  <c r="D286" i="7"/>
  <c r="A19" i="2" s="1"/>
  <c r="D287" i="7"/>
  <c r="A31" i="2" s="1"/>
  <c r="D284" i="7"/>
  <c r="A1" i="2" s="1"/>
  <c r="D289" i="7"/>
  <c r="B2" i="2" s="1"/>
  <c r="D311" i="7"/>
  <c r="B28" i="2" s="1"/>
  <c r="D312" i="7"/>
  <c r="B29" i="2" s="1"/>
  <c r="D306" i="7"/>
  <c r="B23" i="2" s="1"/>
  <c r="D308" i="7"/>
  <c r="B25" i="2" s="1"/>
  <c r="D300" i="7"/>
  <c r="B16" i="2" s="1"/>
  <c r="D301" i="7"/>
  <c r="B17" i="2" s="1"/>
  <c r="D302" i="7"/>
  <c r="B18" i="2" s="1"/>
  <c r="D303" i="7"/>
  <c r="B20" i="2" s="1"/>
  <c r="D304" i="7"/>
  <c r="D305" i="7"/>
  <c r="B22" i="2" s="1"/>
  <c r="D297" i="7"/>
  <c r="B13" i="2" s="1"/>
  <c r="D298" i="7"/>
  <c r="B14" i="2" s="1"/>
  <c r="D299" i="7"/>
  <c r="B15" i="2" s="1"/>
  <c r="D296" i="7"/>
  <c r="D291" i="7"/>
  <c r="B6" i="2" s="1"/>
  <c r="D292" i="7"/>
  <c r="B7" i="2" s="1"/>
  <c r="D293" i="7"/>
  <c r="B8" i="2" s="1"/>
  <c r="D294" i="7"/>
  <c r="B9" i="2" s="1"/>
  <c r="D295" i="7"/>
  <c r="B10" i="2" s="1"/>
  <c r="D290" i="7"/>
  <c r="B5" i="2" s="1"/>
  <c r="C10" i="5" l="1"/>
  <c r="H7" i="5"/>
  <c r="D10" i="5"/>
  <c r="D17" i="5"/>
  <c r="B21" i="2"/>
  <c r="Q2" i="7"/>
  <c r="P2" i="7"/>
  <c r="O2" i="7"/>
  <c r="N2" i="7"/>
  <c r="M2" i="7"/>
  <c r="L2" i="7"/>
  <c r="K2" i="7"/>
  <c r="T210" i="4"/>
  <c r="U209" i="4"/>
  <c r="T209" i="4"/>
  <c r="T208" i="4" s="1"/>
  <c r="U206" i="4"/>
  <c r="T206" i="4"/>
  <c r="U205" i="4"/>
  <c r="T205" i="4"/>
  <c r="U203" i="4"/>
  <c r="T203" i="4"/>
  <c r="U202" i="4"/>
  <c r="T202" i="4"/>
  <c r="U201" i="4"/>
  <c r="T201" i="4"/>
  <c r="U200" i="4"/>
  <c r="T200" i="4"/>
  <c r="U198" i="4"/>
  <c r="T198" i="4"/>
  <c r="U197" i="4"/>
  <c r="T197" i="4"/>
  <c r="U195" i="4"/>
  <c r="T195" i="4"/>
  <c r="U194" i="4"/>
  <c r="T194" i="4"/>
  <c r="U193" i="4"/>
  <c r="T193" i="4"/>
  <c r="U192" i="4"/>
  <c r="T192" i="4"/>
  <c r="U191" i="4"/>
  <c r="T191" i="4"/>
  <c r="U189" i="4"/>
  <c r="T189" i="4"/>
  <c r="U188" i="4"/>
  <c r="T188" i="4"/>
  <c r="U187" i="4"/>
  <c r="T187" i="4"/>
  <c r="U186" i="4"/>
  <c r="T186" i="4"/>
  <c r="U184" i="4"/>
  <c r="T184" i="4"/>
  <c r="U183" i="4"/>
  <c r="T183" i="4"/>
  <c r="U180" i="4"/>
  <c r="T180" i="4"/>
  <c r="U179" i="4"/>
  <c r="T179" i="4"/>
  <c r="U178" i="4"/>
  <c r="T178" i="4"/>
  <c r="U177" i="4"/>
  <c r="T177" i="4"/>
  <c r="U176" i="4"/>
  <c r="T176" i="4"/>
  <c r="U174" i="4"/>
  <c r="T174" i="4"/>
  <c r="T173" i="4" s="1"/>
  <c r="U171" i="4"/>
  <c r="T171" i="4"/>
  <c r="U161" i="4"/>
  <c r="T161" i="4"/>
  <c r="U160" i="4"/>
  <c r="T160" i="4"/>
  <c r="U159" i="4"/>
  <c r="T159" i="4"/>
  <c r="U156" i="4"/>
  <c r="T156" i="4"/>
  <c r="U155" i="4"/>
  <c r="T155" i="4"/>
  <c r="U154" i="4"/>
  <c r="T154" i="4"/>
  <c r="U153" i="4"/>
  <c r="T153" i="4"/>
  <c r="U152" i="4"/>
  <c r="T152" i="4"/>
  <c r="U151" i="4"/>
  <c r="T151" i="4"/>
  <c r="U150" i="4"/>
  <c r="T150" i="4"/>
  <c r="U148" i="4"/>
  <c r="T148" i="4"/>
  <c r="T147" i="4" s="1"/>
  <c r="U146" i="4"/>
  <c r="T146" i="4"/>
  <c r="T145" i="4" s="1"/>
  <c r="U144" i="4"/>
  <c r="T144" i="4"/>
  <c r="U143" i="4"/>
  <c r="T143" i="4"/>
  <c r="U142" i="4"/>
  <c r="T142" i="4"/>
  <c r="U141" i="4"/>
  <c r="T141" i="4"/>
  <c r="U139" i="4"/>
  <c r="T139" i="4"/>
  <c r="U138" i="4"/>
  <c r="T138" i="4"/>
  <c r="U137" i="4"/>
  <c r="T137" i="4"/>
  <c r="U136" i="4"/>
  <c r="T136" i="4"/>
  <c r="U135" i="4"/>
  <c r="T135" i="4"/>
  <c r="U134" i="4"/>
  <c r="T134" i="4"/>
  <c r="U133" i="4"/>
  <c r="T133" i="4"/>
  <c r="U132" i="4"/>
  <c r="T132" i="4"/>
  <c r="U131" i="4"/>
  <c r="T131" i="4"/>
  <c r="U129" i="4"/>
  <c r="T129" i="4"/>
  <c r="U128" i="4"/>
  <c r="T128" i="4"/>
  <c r="U127" i="4"/>
  <c r="T127" i="4"/>
  <c r="U126" i="4"/>
  <c r="T126" i="4"/>
  <c r="U125" i="4"/>
  <c r="T125" i="4"/>
  <c r="U124" i="4"/>
  <c r="T124" i="4"/>
  <c r="U123" i="4"/>
  <c r="T123" i="4"/>
  <c r="U122" i="4"/>
  <c r="T122" i="4"/>
  <c r="U121" i="4"/>
  <c r="T121" i="4"/>
  <c r="U120" i="4"/>
  <c r="T120" i="4"/>
  <c r="U119" i="4"/>
  <c r="T119" i="4"/>
  <c r="U118" i="4"/>
  <c r="T118" i="4"/>
  <c r="U117" i="4"/>
  <c r="T117" i="4"/>
  <c r="U116" i="4"/>
  <c r="T116" i="4"/>
  <c r="U115" i="4"/>
  <c r="T115" i="4"/>
  <c r="U114" i="4"/>
  <c r="T114" i="4"/>
  <c r="U113" i="4"/>
  <c r="T113" i="4"/>
  <c r="U112" i="4"/>
  <c r="T112" i="4"/>
  <c r="U109" i="4"/>
  <c r="T109" i="4"/>
  <c r="U108" i="4"/>
  <c r="T108" i="4"/>
  <c r="U107" i="4"/>
  <c r="T107" i="4"/>
  <c r="U106" i="4"/>
  <c r="T106" i="4"/>
  <c r="U105" i="4"/>
  <c r="T105" i="4"/>
  <c r="U104" i="4"/>
  <c r="T104" i="4"/>
  <c r="U103" i="4"/>
  <c r="T103" i="4"/>
  <c r="U102" i="4"/>
  <c r="T102" i="4"/>
  <c r="U101" i="4"/>
  <c r="T101" i="4"/>
  <c r="U98" i="4"/>
  <c r="T98" i="4"/>
  <c r="U97" i="4"/>
  <c r="T97" i="4"/>
  <c r="U96" i="4"/>
  <c r="T96" i="4"/>
  <c r="U95" i="4"/>
  <c r="T95" i="4"/>
  <c r="U93" i="4"/>
  <c r="T93" i="4"/>
  <c r="U92" i="4"/>
  <c r="T92" i="4"/>
  <c r="U91" i="4"/>
  <c r="T91" i="4"/>
  <c r="U90" i="4"/>
  <c r="T90" i="4"/>
  <c r="U89" i="4"/>
  <c r="T89" i="4"/>
  <c r="U86" i="4"/>
  <c r="T86" i="4"/>
  <c r="U85" i="4"/>
  <c r="T85" i="4"/>
  <c r="U84" i="4"/>
  <c r="T84" i="4"/>
  <c r="U82" i="4"/>
  <c r="T82" i="4"/>
  <c r="U81" i="4"/>
  <c r="T81" i="4"/>
  <c r="U79" i="4"/>
  <c r="T79" i="4"/>
  <c r="U78" i="4"/>
  <c r="T78" i="4"/>
  <c r="U77" i="4"/>
  <c r="T77" i="4"/>
  <c r="U75" i="4"/>
  <c r="T75" i="4"/>
  <c r="T74" i="4" s="1"/>
  <c r="U72" i="4"/>
  <c r="T72" i="4"/>
  <c r="T71" i="4" s="1"/>
  <c r="U70" i="4"/>
  <c r="T70" i="4"/>
  <c r="T69" i="4" s="1"/>
  <c r="U68" i="4"/>
  <c r="T68" i="4"/>
  <c r="U67" i="4"/>
  <c r="T67" i="4"/>
  <c r="U66" i="4"/>
  <c r="T66" i="4"/>
  <c r="U65" i="4"/>
  <c r="T65" i="4"/>
  <c r="U64" i="4"/>
  <c r="T64" i="4"/>
  <c r="U63" i="4"/>
  <c r="T63" i="4"/>
  <c r="U62" i="4"/>
  <c r="T62" i="4"/>
  <c r="U61" i="4"/>
  <c r="T61" i="4"/>
  <c r="U60" i="4"/>
  <c r="T60" i="4"/>
  <c r="U59" i="4"/>
  <c r="T59" i="4"/>
  <c r="U56" i="4"/>
  <c r="T56" i="4"/>
  <c r="U55" i="4"/>
  <c r="T55" i="4"/>
  <c r="U54" i="4"/>
  <c r="T54" i="4"/>
  <c r="U53" i="4"/>
  <c r="T53" i="4"/>
  <c r="U52" i="4"/>
  <c r="T52" i="4"/>
  <c r="U51" i="4"/>
  <c r="T51" i="4"/>
  <c r="U47" i="4"/>
  <c r="T47" i="4"/>
  <c r="T46" i="4" s="1"/>
  <c r="U45" i="4"/>
  <c r="T45" i="4"/>
  <c r="U44" i="4"/>
  <c r="T44" i="4"/>
  <c r="T43" i="4" s="1"/>
  <c r="U41" i="4"/>
  <c r="T41" i="4"/>
  <c r="U40" i="4"/>
  <c r="T40" i="4"/>
  <c r="U39" i="4"/>
  <c r="T39" i="4"/>
  <c r="U38" i="4"/>
  <c r="T38" i="4"/>
  <c r="U36" i="4"/>
  <c r="T36" i="4"/>
  <c r="U35" i="4"/>
  <c r="T35" i="4"/>
  <c r="U34" i="4"/>
  <c r="T34" i="4"/>
  <c r="U33" i="4"/>
  <c r="T33" i="4"/>
  <c r="U31" i="4"/>
  <c r="T31" i="4"/>
  <c r="U30" i="4"/>
  <c r="T30" i="4"/>
  <c r="U28" i="4"/>
  <c r="T28" i="4"/>
  <c r="U27" i="4"/>
  <c r="T27" i="4"/>
  <c r="U24" i="4"/>
  <c r="T24" i="4"/>
  <c r="U23" i="4"/>
  <c r="T23" i="4"/>
  <c r="U21" i="4"/>
  <c r="T21" i="4"/>
  <c r="U20" i="4"/>
  <c r="T20" i="4"/>
  <c r="U18" i="4"/>
  <c r="T18" i="4"/>
  <c r="U17" i="4"/>
  <c r="T17" i="4"/>
  <c r="U16" i="4"/>
  <c r="T16" i="4"/>
  <c r="U14" i="4"/>
  <c r="T14" i="4"/>
  <c r="U13" i="4"/>
  <c r="T13" i="4"/>
  <c r="U12" i="4"/>
  <c r="T12" i="4"/>
  <c r="U10" i="4"/>
  <c r="T10" i="4"/>
  <c r="U9" i="4"/>
  <c r="T9" i="4"/>
  <c r="Z6" i="4"/>
  <c r="U6" i="4"/>
  <c r="T6" i="4"/>
  <c r="Y5" i="4"/>
  <c r="U5" i="4"/>
  <c r="X4" i="4"/>
  <c r="U4" i="4"/>
  <c r="T4" i="4"/>
  <c r="W3" i="4"/>
  <c r="U3" i="4"/>
  <c r="T3" i="4"/>
  <c r="O3" i="4"/>
  <c r="N3" i="4"/>
  <c r="M3" i="4"/>
  <c r="E28" i="3"/>
  <c r="T80" i="4" l="1"/>
  <c r="T182" i="4"/>
  <c r="T8" i="4"/>
  <c r="T26" i="4"/>
  <c r="T94" i="4"/>
  <c r="T22" i="4"/>
  <c r="T83" i="4"/>
  <c r="T196" i="4"/>
  <c r="T140" i="4"/>
  <c r="T2" i="4"/>
  <c r="T158" i="4"/>
  <c r="T162" i="4"/>
  <c r="T190" i="4"/>
  <c r="T76" i="4"/>
  <c r="T185" i="4"/>
  <c r="T15" i="4"/>
  <c r="T29" i="4"/>
  <c r="T37" i="4"/>
  <c r="T175" i="4"/>
  <c r="T172" i="4" s="1"/>
  <c r="T32" i="4"/>
  <c r="T204" i="4"/>
  <c r="T49" i="4"/>
  <c r="T57" i="4"/>
  <c r="T110" i="4"/>
  <c r="T130" i="4"/>
  <c r="T199" i="4"/>
  <c r="T149" i="4"/>
  <c r="T11" i="4"/>
  <c r="T19" i="4"/>
  <c r="T88" i="4"/>
  <c r="T99" i="4"/>
  <c r="T100" i="4" s="1"/>
  <c r="T207" i="4"/>
  <c r="T25" i="4" l="1"/>
  <c r="T73" i="4"/>
  <c r="T181" i="4"/>
  <c r="T157" i="4"/>
  <c r="T7" i="4"/>
  <c r="T87" i="4"/>
  <c r="T4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Studer Konrad</author>
  </authors>
  <commentList>
    <comment ref="V1" authorId="0" shapeId="0" xr:uid="{DA52C7FC-4311-47B1-A87E-4DDE095A76A7}">
      <text>
        <r>
          <rPr>
            <b/>
            <sz val="9"/>
            <color indexed="81"/>
            <rFont val="Tahoma"/>
            <family val="2"/>
          </rPr>
          <t>Studer Konrad:</t>
        </r>
        <r>
          <rPr>
            <sz val="9"/>
            <color indexed="81"/>
            <rFont val="Tahoma"/>
            <family val="2"/>
          </rPr>
          <t xml:space="preserve">
Loc 1-3 wird zur Zeit nicht verwendet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Sandra Dougoud</author>
    <author>Studer Konrad</author>
  </authors>
  <commentList>
    <comment ref="B615" authorId="0" shapeId="0" xr:uid="{C889247C-14F3-45F6-A2F6-50E4A9985944}">
      <text>
        <r>
          <rPr>
            <b/>
            <sz val="9"/>
            <color indexed="81"/>
            <rFont val="Segoe UI"/>
            <family val="2"/>
          </rPr>
          <t>Sandra Dougoud:</t>
        </r>
        <r>
          <rPr>
            <sz val="9"/>
            <color indexed="81"/>
            <rFont val="Segoe UI"/>
            <family val="2"/>
          </rPr>
          <t xml:space="preserve">
Füllt Krit. In CL SGA aus (Zelle F55)</t>
        </r>
      </text>
    </comment>
    <comment ref="A620" authorId="0" shapeId="0" xr:uid="{6586D6A0-C08C-4194-B916-EDA81772AB94}">
      <text>
        <r>
          <rPr>
            <b/>
            <sz val="9"/>
            <color indexed="81"/>
            <rFont val="Segoe UI"/>
            <family val="2"/>
          </rPr>
          <t>Sandra Dougoud:</t>
        </r>
        <r>
          <rPr>
            <sz val="9"/>
            <color indexed="81"/>
            <rFont val="Segoe UI"/>
            <family val="2"/>
          </rPr>
          <t xml:space="preserve">
Wahr=mind. 4 Kriterien erfüllt</t>
        </r>
      </text>
    </comment>
    <comment ref="C620" authorId="0" shapeId="0" xr:uid="{BFA5CECD-3A37-4B58-A4B5-688D1365E952}">
      <text>
        <r>
          <rPr>
            <b/>
            <sz val="9"/>
            <color indexed="81"/>
            <rFont val="Segoe UI"/>
            <family val="2"/>
          </rPr>
          <t>Sandra Dougoud:</t>
        </r>
        <r>
          <rPr>
            <sz val="9"/>
            <color indexed="81"/>
            <rFont val="Segoe UI"/>
            <family val="2"/>
          </rPr>
          <t xml:space="preserve">
wenn wahr=sowohl 4 Kriterein erfüllt, als auch Freiland
</t>
        </r>
      </text>
    </comment>
    <comment ref="A621" authorId="0" shapeId="0" xr:uid="{EA783E27-6F19-4C98-BC4B-5FA66ABEF3E1}">
      <text>
        <r>
          <rPr>
            <b/>
            <sz val="9"/>
            <color indexed="81"/>
            <rFont val="Segoe UI"/>
            <family val="2"/>
          </rPr>
          <t>Sandra Dougoud:</t>
        </r>
        <r>
          <rPr>
            <sz val="9"/>
            <color indexed="81"/>
            <rFont val="Segoe UI"/>
            <family val="2"/>
          </rPr>
          <t xml:space="preserve">
wahr= mind 3 Kriterien erfüllt</t>
        </r>
      </text>
    </comment>
    <comment ref="A622" authorId="0" shapeId="0" xr:uid="{C941D893-0620-4048-A1A2-E1CA6AA7FD27}">
      <text>
        <r>
          <rPr>
            <b/>
            <sz val="9"/>
            <color indexed="81"/>
            <rFont val="Segoe UI"/>
            <family val="2"/>
          </rPr>
          <t>Sandra Dougoud:</t>
        </r>
        <r>
          <rPr>
            <sz val="9"/>
            <color indexed="81"/>
            <rFont val="Segoe UI"/>
            <family val="2"/>
          </rPr>
          <t xml:space="preserve">
Wahr = Freiland
Falsch=kein Freiland</t>
        </r>
      </text>
    </comment>
    <comment ref="B856" authorId="0" shapeId="0" xr:uid="{C0E4ABC9-DE67-4487-B527-B5A6061ADFA4}">
      <text>
        <r>
          <rPr>
            <b/>
            <sz val="8"/>
            <color indexed="81"/>
            <rFont val="Segoe UI"/>
            <family val="2"/>
          </rPr>
          <t>Sandra Dougoud:</t>
        </r>
        <r>
          <rPr>
            <sz val="8"/>
            <color indexed="81"/>
            <rFont val="Segoe UI"/>
            <family val="2"/>
          </rPr>
          <t xml:space="preserve">
Aus Deklaration 3 (C9):
Wenn Häckchen in C9= WAHR</t>
        </r>
      </text>
    </comment>
    <comment ref="B857" authorId="0" shapeId="0" xr:uid="{C597991E-2C4E-44A2-9986-B18C7C1EADD7}">
      <text>
        <r>
          <rPr>
            <b/>
            <sz val="8"/>
            <color indexed="81"/>
            <rFont val="Segoe UI"/>
            <family val="2"/>
          </rPr>
          <t>Sandra Dougoud:</t>
        </r>
        <r>
          <rPr>
            <sz val="8"/>
            <color indexed="81"/>
            <rFont val="Segoe UI"/>
            <family val="2"/>
          </rPr>
          <t xml:space="preserve">
Aus Deklaration 3 (C10):
Wenn Häckchen in C10
= WAHR</t>
        </r>
      </text>
    </comment>
    <comment ref="B858" authorId="0" shapeId="0" xr:uid="{BD7E7815-464C-431C-8CA1-A5CEFF634E84}">
      <text>
        <r>
          <rPr>
            <b/>
            <sz val="8"/>
            <color indexed="81"/>
            <rFont val="Segoe UI"/>
            <family val="2"/>
          </rPr>
          <t>Sandra Dougoud:</t>
        </r>
        <r>
          <rPr>
            <sz val="8"/>
            <color indexed="81"/>
            <rFont val="Segoe UI"/>
            <family val="2"/>
          </rPr>
          <t xml:space="preserve">
Aus Deklaration 3 (C11):
Wenn Häckchen in C11= WAHR</t>
        </r>
      </text>
    </comment>
    <comment ref="B859" authorId="0" shapeId="0" xr:uid="{4D9010E9-57C9-4398-BD7B-1E43665890F7}">
      <text>
        <r>
          <rPr>
            <b/>
            <sz val="8"/>
            <color indexed="81"/>
            <rFont val="Segoe UI"/>
            <family val="2"/>
          </rPr>
          <t>Sandra Dougoud:</t>
        </r>
        <r>
          <rPr>
            <sz val="8"/>
            <color indexed="81"/>
            <rFont val="Segoe UI"/>
            <family val="2"/>
          </rPr>
          <t xml:space="preserve">
Aus Deklaration 3 (C12):
Wenn Häckchen in C12= WAHR</t>
        </r>
      </text>
    </comment>
    <comment ref="A860" authorId="0" shapeId="0" xr:uid="{DC6A965D-A501-4E46-A4B8-F43228DA0DE0}">
      <text>
        <r>
          <rPr>
            <b/>
            <sz val="8"/>
            <color indexed="81"/>
            <rFont val="Segoe UI"/>
            <family val="2"/>
          </rPr>
          <t>Sandra Dougoud:</t>
        </r>
        <r>
          <rPr>
            <sz val="8"/>
            <color indexed="81"/>
            <rFont val="Segoe UI"/>
            <family val="2"/>
          </rPr>
          <t xml:space="preserve">
Wenn mind 1xWAHR für Fähigkeitszeugnis ((B827-831) = WAHR 
Dieser Wert wird als Teilwert für KP 1.3.1 in CL benutzt
Wenn WAHR = 1 in C836</t>
        </r>
      </text>
    </comment>
    <comment ref="B860" authorId="0" shapeId="0" xr:uid="{8825A54F-DBE4-4185-8ADD-DDD412DB77D9}">
      <text>
        <r>
          <rPr>
            <b/>
            <sz val="8"/>
            <color indexed="81"/>
            <rFont val="Segoe UI"/>
            <family val="2"/>
          </rPr>
          <t>Sandra Dougoud:</t>
        </r>
        <r>
          <rPr>
            <sz val="8"/>
            <color indexed="81"/>
            <rFont val="Segoe UI"/>
            <family val="2"/>
          </rPr>
          <t xml:space="preserve">
Aus Deklaration 3 (C13):
Wenn Häckchen in C13= WAHR</t>
        </r>
      </text>
    </comment>
    <comment ref="C860" authorId="0" shapeId="0" xr:uid="{C1FF7765-7B1A-4541-B68A-693C0E2F2FB3}">
      <text>
        <r>
          <rPr>
            <b/>
            <sz val="8"/>
            <color indexed="81"/>
            <rFont val="Segoe UI"/>
            <family val="2"/>
          </rPr>
          <t>Sandra Dougoud:</t>
        </r>
        <r>
          <rPr>
            <sz val="8"/>
            <color indexed="81"/>
            <rFont val="Segoe UI"/>
            <family val="2"/>
          </rPr>
          <t xml:space="preserve">
Wenn A836 = WAHR, dann = 1 (sonst = 2)
d.h., wenn mind 1 fähigkeitszeugnis oder Meisterprüfung = 1
Dieser Wert ergibt zusammen mit C841 das Resultat für KP 1.3.1 in CL</t>
        </r>
      </text>
    </comment>
    <comment ref="B861" authorId="0" shapeId="0" xr:uid="{0ED602A0-4572-402F-9A24-FBD35D7393A7}">
      <text>
        <r>
          <rPr>
            <b/>
            <sz val="8"/>
            <color indexed="81"/>
            <rFont val="Segoe UI"/>
            <family val="2"/>
          </rPr>
          <t>Sandra Dougoud:</t>
        </r>
        <r>
          <rPr>
            <sz val="8"/>
            <color indexed="81"/>
            <rFont val="Segoe UI"/>
            <family val="2"/>
          </rPr>
          <t xml:space="preserve">
Aus Deklaration 3 (B9):
Wenn Häckchen in B9= WAHR</t>
        </r>
      </text>
    </comment>
    <comment ref="B862" authorId="0" shapeId="0" xr:uid="{33268BFE-4897-471D-BD99-F521ED0519FF}">
      <text>
        <r>
          <rPr>
            <b/>
            <sz val="8"/>
            <color indexed="81"/>
            <rFont val="Segoe UI"/>
            <family val="2"/>
          </rPr>
          <t>Sandra Dougoud:</t>
        </r>
        <r>
          <rPr>
            <sz val="8"/>
            <color indexed="81"/>
            <rFont val="Segoe UI"/>
            <family val="2"/>
          </rPr>
          <t xml:space="preserve">
Aus Deklaration 3 (B10):
Wenn Häckchen in B10= WAHR</t>
        </r>
      </text>
    </comment>
    <comment ref="B863" authorId="0" shapeId="0" xr:uid="{5974C617-EA86-445A-ACE3-F01DD527B415}">
      <text>
        <r>
          <rPr>
            <b/>
            <sz val="8"/>
            <color indexed="81"/>
            <rFont val="Segoe UI"/>
            <family val="2"/>
          </rPr>
          <t>Sandra Dougoud:</t>
        </r>
        <r>
          <rPr>
            <sz val="8"/>
            <color indexed="81"/>
            <rFont val="Segoe UI"/>
            <family val="2"/>
          </rPr>
          <t xml:space="preserve">
Aus Deklaration 3 (B11):
Wenn Häckchen in B11= WAHR</t>
        </r>
      </text>
    </comment>
    <comment ref="B864" authorId="0" shapeId="0" xr:uid="{BD5659EF-1E01-4913-B178-CC00D433B566}">
      <text>
        <r>
          <rPr>
            <b/>
            <sz val="8"/>
            <color indexed="81"/>
            <rFont val="Segoe UI"/>
            <family val="2"/>
          </rPr>
          <t>Sandra Dougoud:</t>
        </r>
        <r>
          <rPr>
            <sz val="8"/>
            <color indexed="81"/>
            <rFont val="Segoe UI"/>
            <family val="2"/>
          </rPr>
          <t xml:space="preserve">
Aus Deklaration 3 (B12):
Wenn Häckchen in B12= WAHR</t>
        </r>
      </text>
    </comment>
    <comment ref="B865" authorId="0" shapeId="0" xr:uid="{513BB8D4-1A5E-4101-9E53-90A22816AE40}">
      <text>
        <r>
          <rPr>
            <b/>
            <sz val="8"/>
            <color indexed="81"/>
            <rFont val="Segoe UI"/>
            <family val="2"/>
          </rPr>
          <t>Sandra Dougoud:</t>
        </r>
        <r>
          <rPr>
            <sz val="8"/>
            <color indexed="81"/>
            <rFont val="Segoe UI"/>
            <family val="2"/>
          </rPr>
          <t xml:space="preserve">
Aus Deklaration 3 (B13):
Wenn Häckchen in B13= WAHR</t>
        </r>
      </text>
    </comment>
    <comment ref="B866" authorId="0" shapeId="0" xr:uid="{9BB05C1E-C6CD-421F-98F3-56755B0C71CF}">
      <text>
        <r>
          <rPr>
            <b/>
            <sz val="8"/>
            <color indexed="81"/>
            <rFont val="Segoe UI"/>
            <family val="2"/>
          </rPr>
          <t>Sandra Dougoud:</t>
        </r>
        <r>
          <rPr>
            <sz val="8"/>
            <color indexed="81"/>
            <rFont val="Segoe UI"/>
            <family val="2"/>
          </rPr>
          <t xml:space="preserve">
Aus Deklaration 3 (D9):
Wenn Häckchen in D9= WAHR</t>
        </r>
      </text>
    </comment>
    <comment ref="B867" authorId="0" shapeId="0" xr:uid="{3A5B6F05-EE5B-477F-949C-B084D41A4ED1}">
      <text>
        <r>
          <rPr>
            <b/>
            <sz val="8"/>
            <color indexed="81"/>
            <rFont val="Segoe UI"/>
            <family val="2"/>
          </rPr>
          <t>Sandra Dougoud:</t>
        </r>
        <r>
          <rPr>
            <sz val="8"/>
            <color indexed="81"/>
            <rFont val="Segoe UI"/>
            <family val="2"/>
          </rPr>
          <t xml:space="preserve">
Aus Deklaration 3 (D10):
Wenn Häckchen in D10= WAHR</t>
        </r>
      </text>
    </comment>
    <comment ref="B868" authorId="0" shapeId="0" xr:uid="{0A422761-B684-4D3B-8F48-3D4F61BEBBFE}">
      <text>
        <r>
          <rPr>
            <b/>
            <sz val="8"/>
            <color indexed="81"/>
            <rFont val="Segoe UI"/>
            <family val="2"/>
          </rPr>
          <t>Sandra Dougoud:</t>
        </r>
        <r>
          <rPr>
            <sz val="8"/>
            <color indexed="81"/>
            <rFont val="Segoe UI"/>
            <family val="2"/>
          </rPr>
          <t xml:space="preserve">
Aus Deklaration 3 (D11):
Wenn Häckchen in D11= WAHR</t>
        </r>
      </text>
    </comment>
    <comment ref="B869" authorId="0" shapeId="0" xr:uid="{F16A0212-A1C1-4568-BE8C-0D795C73F5AC}">
      <text>
        <r>
          <rPr>
            <b/>
            <sz val="8"/>
            <color indexed="81"/>
            <rFont val="Segoe UI"/>
            <family val="2"/>
          </rPr>
          <t>Sandra Dougoud:</t>
        </r>
        <r>
          <rPr>
            <sz val="8"/>
            <color indexed="81"/>
            <rFont val="Segoe UI"/>
            <family val="2"/>
          </rPr>
          <t xml:space="preserve">
Aus Deklaration 3 (D12):
Wenn Häckchen in D12= WAHR</t>
        </r>
      </text>
    </comment>
    <comment ref="A870" authorId="0" shapeId="0" xr:uid="{0F74A463-1096-483B-BB39-4F9C54B992CE}">
      <text>
        <r>
          <rPr>
            <b/>
            <sz val="8"/>
            <color indexed="81"/>
            <rFont val="Segoe UI"/>
            <family val="2"/>
          </rPr>
          <t>Sandra Dougoud:</t>
        </r>
        <r>
          <rPr>
            <sz val="8"/>
            <color indexed="81"/>
            <rFont val="Segoe UI"/>
            <family val="2"/>
          </rPr>
          <t xml:space="preserve">
Wenn mind 1xWAHR für Fachbewilligung PSM (B837-841) = WAHR 
Dieser Wert wird als Teilwert für KP 1.3.1 in CL benutzt
Wenn WAHR = 1 in C841</t>
        </r>
      </text>
    </comment>
    <comment ref="B870" authorId="0" shapeId="0" xr:uid="{EDD22527-E9C2-497A-981A-D3F734A4F75A}">
      <text>
        <r>
          <rPr>
            <b/>
            <sz val="8"/>
            <color indexed="81"/>
            <rFont val="Segoe UI"/>
            <family val="2"/>
          </rPr>
          <t>Sandra Dougoud:</t>
        </r>
        <r>
          <rPr>
            <sz val="8"/>
            <color indexed="81"/>
            <rFont val="Segoe UI"/>
            <family val="2"/>
          </rPr>
          <t xml:space="preserve">
Aus Deklaration 3 (D13):
Wenn Häckchen in D13= WAHR</t>
        </r>
      </text>
    </comment>
    <comment ref="C870" authorId="0" shapeId="0" xr:uid="{08371A0D-E809-4802-B342-EA23B413D1F1}">
      <text>
        <r>
          <rPr>
            <b/>
            <sz val="8"/>
            <color indexed="81"/>
            <rFont val="Segoe UI"/>
            <family val="2"/>
          </rPr>
          <t>Sandra Dougoud:</t>
        </r>
        <r>
          <rPr>
            <sz val="8"/>
            <color indexed="81"/>
            <rFont val="Segoe UI"/>
            <family val="2"/>
          </rPr>
          <t xml:space="preserve">
Wenn A841 = WAHR, dann = 1 (sonst = 2)
d.h., wenn mind 1 Fachbewilligung für PSM = 1
Dieser Wert ergibt zusammen mit C836 das Resultat für KP 1.3.1 in CL</t>
        </r>
      </text>
    </comment>
    <comment ref="B914" authorId="0" shapeId="0" xr:uid="{B573D7EA-2F55-40AB-81DA-A1E25E718E19}">
      <text>
        <r>
          <rPr>
            <b/>
            <sz val="8"/>
            <color indexed="81"/>
            <rFont val="Segoe UI"/>
            <family val="2"/>
          </rPr>
          <t>Sandra Dougoud:</t>
        </r>
        <r>
          <rPr>
            <sz val="8"/>
            <color indexed="81"/>
            <rFont val="Segoe UI"/>
            <family val="2"/>
          </rPr>
          <t xml:space="preserve">
Aus Deklaration 3 (A72):
Wenn Häckchen in A72= WAHR</t>
        </r>
      </text>
    </comment>
    <comment ref="B915" authorId="0" shapeId="0" xr:uid="{F782DB65-8060-4703-BA01-9993CD3426D6}">
      <text>
        <r>
          <rPr>
            <b/>
            <sz val="8"/>
            <color indexed="81"/>
            <rFont val="Segoe UI"/>
            <family val="2"/>
          </rPr>
          <t>Sandra Dougoud:</t>
        </r>
        <r>
          <rPr>
            <sz val="8"/>
            <color indexed="81"/>
            <rFont val="Segoe UI"/>
            <family val="2"/>
          </rPr>
          <t xml:space="preserve">
Aus Deklaration 3 (A73):
Wenn Häckchen in A73= WAHR</t>
        </r>
      </text>
    </comment>
    <comment ref="E1016" authorId="1" shapeId="0" xr:uid="{97F90424-A8A1-4076-9116-AD0FB507A5E9}">
      <text>
        <r>
          <rPr>
            <b/>
            <sz val="9"/>
            <color indexed="81"/>
            <rFont val="Tahoma"/>
            <family val="2"/>
          </rPr>
          <t>Studer Konrad:</t>
        </r>
        <r>
          <rPr>
            <sz val="9"/>
            <color indexed="81"/>
            <rFont val="Tahoma"/>
            <family val="2"/>
          </rPr>
          <t xml:space="preserve">
Text ist neu in Zelle B7</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Sandra Dougoud</author>
    <author>Studer Konrad</author>
  </authors>
  <commentList>
    <comment ref="B827" authorId="0" shapeId="0" xr:uid="{15845D67-F72D-40DD-8153-A18CC9C762B8}">
      <text>
        <r>
          <rPr>
            <b/>
            <sz val="8"/>
            <color indexed="81"/>
            <rFont val="Segoe UI"/>
            <family val="2"/>
          </rPr>
          <t>Sandra Dougoud:</t>
        </r>
        <r>
          <rPr>
            <sz val="8"/>
            <color indexed="81"/>
            <rFont val="Segoe UI"/>
            <family val="2"/>
          </rPr>
          <t xml:space="preserve">
Aus Deklaration 2 (A6):
wenn keine Lohnunternehmer für Arbeiten beauftragt werden = WAHR
wenn Lohnunternehmer beauftragt werden = FALSCH</t>
        </r>
      </text>
    </comment>
    <comment ref="B830" authorId="0" shapeId="0" xr:uid="{19A020BD-A15D-418C-A173-1254B136EE06}">
      <text>
        <r>
          <rPr>
            <b/>
            <sz val="8"/>
            <color indexed="81"/>
            <rFont val="Segoe UI"/>
            <family val="2"/>
          </rPr>
          <t>Sandra Dougoud:</t>
        </r>
        <r>
          <rPr>
            <sz val="8"/>
            <color indexed="81"/>
            <rFont val="Segoe UI"/>
            <family val="2"/>
          </rPr>
          <t xml:space="preserve">
Aus Deklaration 2 (A7):
wenn keine Setzlinge angezogen werden/keine Eigenvermehrung = WAHR</t>
        </r>
      </text>
    </comment>
    <comment ref="B833" authorId="0" shapeId="0" xr:uid="{AC7AE4AF-EF71-4905-96C6-347A3DC84EC7}">
      <text>
        <r>
          <rPr>
            <b/>
            <sz val="8"/>
            <color indexed="81"/>
            <rFont val="Segoe UI"/>
            <family val="2"/>
          </rPr>
          <t>Sandra Dougoud:</t>
        </r>
        <r>
          <rPr>
            <sz val="8"/>
            <color indexed="81"/>
            <rFont val="Segoe UI"/>
            <family val="2"/>
          </rPr>
          <t xml:space="preserve">
Aus Deklaration 2 (A8):
Wenn keine SGAP Kulturen im Freiland = WAHR</t>
        </r>
      </text>
    </comment>
    <comment ref="B839" authorId="0" shapeId="0" xr:uid="{DF6042A4-DFB5-4507-BD89-6E71E8D218E3}">
      <text>
        <r>
          <rPr>
            <b/>
            <sz val="8"/>
            <color indexed="81"/>
            <rFont val="Segoe UI"/>
            <family val="2"/>
          </rPr>
          <t>Sandra Dougoud:</t>
        </r>
        <r>
          <rPr>
            <sz val="8"/>
            <color indexed="81"/>
            <rFont val="Segoe UI"/>
            <family val="2"/>
          </rPr>
          <t xml:space="preserve">
Aus Deklaration 2 (A9):
Wenn keine Substrate 
= WAHR</t>
        </r>
      </text>
    </comment>
    <comment ref="B842" authorId="0" shapeId="0" xr:uid="{2E95A016-A75B-4FAC-9879-FF442818DF6D}">
      <text>
        <r>
          <rPr>
            <b/>
            <sz val="8"/>
            <color indexed="81"/>
            <rFont val="Segoe UI"/>
            <family val="2"/>
          </rPr>
          <t>Sandra Dougoud:</t>
        </r>
        <r>
          <rPr>
            <sz val="8"/>
            <color indexed="81"/>
            <rFont val="Segoe UI"/>
            <family val="2"/>
          </rPr>
          <t xml:space="preserve">
Aus Deklaration 2 (A10):
Wenn kein Einsatz von Dünger/Biostimulatoren 
= WAHR</t>
        </r>
      </text>
    </comment>
    <comment ref="B853" authorId="0" shapeId="0" xr:uid="{83342A1D-7C09-499A-807A-F928068D37B4}">
      <text>
        <r>
          <rPr>
            <b/>
            <sz val="8"/>
            <color indexed="81"/>
            <rFont val="Segoe UI"/>
            <family val="2"/>
          </rPr>
          <t>Sandra Dougoud:</t>
        </r>
        <r>
          <rPr>
            <sz val="8"/>
            <color indexed="81"/>
            <rFont val="Segoe UI"/>
            <family val="2"/>
          </rPr>
          <t xml:space="preserve">
Aus Deklaration 2 (A11):
Wenn kein Düngerlager 
= WAHR</t>
        </r>
      </text>
    </comment>
    <comment ref="B855" authorId="0" shapeId="0" xr:uid="{42C29EB8-6E79-40B5-92FA-84232F649FD0}">
      <text>
        <r>
          <rPr>
            <b/>
            <sz val="8"/>
            <color indexed="81"/>
            <rFont val="Segoe UI"/>
            <family val="2"/>
          </rPr>
          <t>Sandra Dougoud:</t>
        </r>
        <r>
          <rPr>
            <sz val="8"/>
            <color indexed="81"/>
            <rFont val="Segoe UI"/>
            <family val="2"/>
          </rPr>
          <t xml:space="preserve">
Aus Deklaration 2 (A12):
Wenn kein Lager für Säuren 
= WAHR</t>
        </r>
      </text>
    </comment>
    <comment ref="B858" authorId="0" shapeId="0" xr:uid="{D688C9BF-8ACF-41C8-9661-2A8C763C8B69}">
      <text>
        <r>
          <rPr>
            <b/>
            <sz val="8"/>
            <color indexed="81"/>
            <rFont val="Segoe UI"/>
            <family val="2"/>
          </rPr>
          <t>Sandra Dougoud:</t>
        </r>
        <r>
          <rPr>
            <sz val="8"/>
            <color indexed="81"/>
            <rFont val="Segoe UI"/>
            <family val="2"/>
          </rPr>
          <t xml:space="preserve">
Aus Deklaration 2 (A13):
Wenn keine Bewässerung 
= WAHR</t>
        </r>
      </text>
    </comment>
    <comment ref="B862" authorId="0" shapeId="0" xr:uid="{51A37C48-AE19-4340-A887-04624AA650E7}">
      <text>
        <r>
          <rPr>
            <b/>
            <sz val="8"/>
            <color indexed="81"/>
            <rFont val="Segoe UI"/>
            <family val="2"/>
          </rPr>
          <t>Sandra Dougoud:</t>
        </r>
        <r>
          <rPr>
            <sz val="8"/>
            <color indexed="81"/>
            <rFont val="Segoe UI"/>
            <family val="2"/>
          </rPr>
          <t xml:space="preserve">
Aus Deklaration 2 (A14):
Wenn kein PSM-Einsatz 
= WAHR</t>
        </r>
      </text>
    </comment>
    <comment ref="B874" authorId="0" shapeId="0" xr:uid="{6B97FD50-D062-44F1-A587-217926308892}">
      <text>
        <r>
          <rPr>
            <b/>
            <sz val="8"/>
            <color indexed="81"/>
            <rFont val="Segoe UI"/>
            <family val="2"/>
          </rPr>
          <t>Sandra Dougoud:</t>
        </r>
        <r>
          <rPr>
            <sz val="8"/>
            <color indexed="81"/>
            <rFont val="Segoe UI"/>
            <family val="2"/>
          </rPr>
          <t xml:space="preserve">
Aus Deklaration 2 (A15):
Wenn kein PSM-Lager 
= WAHR</t>
        </r>
      </text>
    </comment>
    <comment ref="B876" authorId="0" shapeId="0" xr:uid="{65770E20-DB04-451D-998A-9115887F829A}">
      <text>
        <r>
          <rPr>
            <b/>
            <sz val="8"/>
            <color indexed="81"/>
            <rFont val="Segoe UI"/>
            <family val="2"/>
          </rPr>
          <t>Sandra Dougoud:</t>
        </r>
        <r>
          <rPr>
            <sz val="8"/>
            <color indexed="81"/>
            <rFont val="Segoe UI"/>
            <family val="2"/>
          </rPr>
          <t xml:space="preserve">
Aus Deklaration 2 (A16):
Wenn kein Wasser für Nacherntebehandlung  
= WAHR</t>
        </r>
      </text>
    </comment>
    <comment ref="B878" authorId="0" shapeId="0" xr:uid="{F40A73F4-A03A-4954-974C-2CCF08B7E122}">
      <text>
        <r>
          <rPr>
            <b/>
            <sz val="8"/>
            <color indexed="81"/>
            <rFont val="Segoe UI"/>
            <family val="2"/>
          </rPr>
          <t>Sandra Dougoud:</t>
        </r>
        <r>
          <rPr>
            <sz val="8"/>
            <color indexed="81"/>
            <rFont val="Segoe UI"/>
            <family val="2"/>
          </rPr>
          <t xml:space="preserve">
Aus Deklaration 2 (A17):
Wenn keine Nacherntebehandlung 
= WAHR</t>
        </r>
      </text>
    </comment>
    <comment ref="B881" authorId="0" shapeId="0" xr:uid="{34ADC4C7-0DFD-49FD-8AEF-9143003BD9F5}">
      <text>
        <r>
          <rPr>
            <b/>
            <sz val="8"/>
            <color indexed="81"/>
            <rFont val="Segoe UI"/>
            <family val="2"/>
          </rPr>
          <t>Sandra Dougoud:</t>
        </r>
        <r>
          <rPr>
            <sz val="8"/>
            <color indexed="81"/>
            <rFont val="Segoe UI"/>
            <family val="2"/>
          </rPr>
          <t xml:space="preserve">
Aus Deklaration 2 (A18):
Wenn kein Abfallentsorgungskonzept 
= WAHR</t>
        </r>
      </text>
    </comment>
    <comment ref="B889" authorId="0" shapeId="0" xr:uid="{1DAB3F0A-A5E4-4CA7-8029-B3B391543E08}">
      <text>
        <r>
          <rPr>
            <b/>
            <sz val="8"/>
            <color indexed="81"/>
            <rFont val="Segoe UI"/>
            <family val="2"/>
          </rPr>
          <t>Sandra Dougoud:</t>
        </r>
        <r>
          <rPr>
            <sz val="8"/>
            <color indexed="81"/>
            <rFont val="Segoe UI"/>
            <family val="2"/>
          </rPr>
          <t xml:space="preserve">
Aus Deklaration 2 (A20):
Wenn kein Paralleigentum 
= WAHR</t>
        </r>
      </text>
    </comment>
    <comment ref="B892" authorId="0" shapeId="0" xr:uid="{BD366EFE-A8AD-491B-97CB-D99E1FE32B9E}">
      <text>
        <r>
          <rPr>
            <b/>
            <sz val="8"/>
            <color indexed="81"/>
            <rFont val="Segoe UI"/>
            <family val="2"/>
          </rPr>
          <t>Sandra Dougoud:</t>
        </r>
        <r>
          <rPr>
            <sz val="8"/>
            <color indexed="81"/>
            <rFont val="Segoe UI"/>
            <family val="2"/>
          </rPr>
          <t xml:space="preserve">
Aus Deklaration 2 (A19):
Wenn keie offene Feldflächen 
= WAHR</t>
        </r>
      </text>
    </comment>
    <comment ref="E979" authorId="1" shapeId="0" xr:uid="{25953263-E203-4CCC-BB7C-80E3E7AEEA6E}">
      <text>
        <r>
          <rPr>
            <b/>
            <sz val="9"/>
            <color indexed="81"/>
            <rFont val="Tahoma"/>
            <family val="2"/>
          </rPr>
          <t>Studer Konrad:</t>
        </r>
        <r>
          <rPr>
            <sz val="9"/>
            <color indexed="81"/>
            <rFont val="Tahoma"/>
            <family val="2"/>
          </rPr>
          <t xml:space="preserve">
Text ist neu in Zelle B7</t>
        </r>
      </text>
    </comment>
  </commentList>
</comments>
</file>

<file path=xl/sharedStrings.xml><?xml version="1.0" encoding="utf-8"?>
<sst xmlns="http://schemas.openxmlformats.org/spreadsheetml/2006/main" count="7903" uniqueCount="3441">
  <si>
    <t>Erläuterungen zur Checkliste SwissGAP Hortikultur</t>
  </si>
  <si>
    <t>Die Checkliste ist das Dokument, das der Betrieb benutzen muss, um seine jährliche betriebliche Selbstkontrolle durchzuführen.
Gleichzeitig stellt die Checkliste die Basis für die externen Audits dar.</t>
  </si>
  <si>
    <t>Anforderungsniveaus:</t>
  </si>
  <si>
    <t>Kritische Muss-Kriterien:</t>
  </si>
  <si>
    <t>in der Checkliste rot hinterlegt, abgekürzt mit  ++</t>
  </si>
  <si>
    <t>++</t>
  </si>
  <si>
    <t>100% dieser Kontrollpunkte müssen erfüllt sein</t>
  </si>
  <si>
    <t>Nicht Kritische Muss-Kriterien:</t>
  </si>
  <si>
    <t>in der Checkliste gelb hinterlegt, abgekürzt mit  +</t>
  </si>
  <si>
    <t>+</t>
  </si>
  <si>
    <t>95% dieser Kontrollpunkte müssen erfüllt sein</t>
  </si>
  <si>
    <t>Empfehlungen:</t>
  </si>
  <si>
    <t>in der Checkliste grün hinterlegt, abgekürzt mit  +-</t>
  </si>
  <si>
    <t>+-</t>
  </si>
  <si>
    <t>kein Erfüllungsgrad gefordert</t>
  </si>
  <si>
    <t>Zur Beantwortung der Kontrollpunkte stehen folgende Antwortmöglichkeiten zur Auswahl:</t>
  </si>
  <si>
    <t>Ja</t>
  </si>
  <si>
    <t>Die Anforderung wird vollumfänglich erfüllt</t>
  </si>
  <si>
    <t>Nein</t>
  </si>
  <si>
    <t>Die Anforderung wird nicht vollumfänglich erfüllt</t>
  </si>
  <si>
    <t>Nicht anwendbar (N/A)</t>
  </si>
  <si>
    <t>Die Anforderung ist für den Betrieb nicht relevant</t>
  </si>
  <si>
    <t>Bei einigen Kontrollpunkten steht am Ende des Anforderungstextes der Vermerk „Kein N/A“. Dies bedeutet, dass der entsprechende Kontrollpunkt aufgrund der Vorgaben von GLOBALGAP nicht mit „nicht anwendbar“ beurteilt werden kann und der Kontrollpunkt zwingend mit „Ja“ oder „Nein“ beantwortet werden muss. 
Wenn ein Kontrollpunkt mit dem Vermerk „Kein N/A“ für den Betrieb trotzdem nicht relevant ist, muss der entsprechende Kontrollpunkt mit „Ja“ beantwortet werden.
Bei diesen Punkten ist das Kästchen "nicht anwendbar" in der Checkliste grau hinterlegt.</t>
  </si>
  <si>
    <t>Pauschaldeklaration</t>
  </si>
  <si>
    <t xml:space="preserve">Im Blatt "Deklaration" ist eine Pauschaldeklaration nach Kapitel möglich. Dadurch werden die entsprechenden Kontrollpunkte in der Checkliste ausgefüllt. Die Antworten werden mit einem "D" in die Spalten Ja, Nein oder N/A eingetragen. </t>
  </si>
  <si>
    <t>Checkliste als Papierversion oder elektronisch:</t>
  </si>
  <si>
    <t>Die Checkliste kann einerseits von Hand ausgefüllt werden (Papierversion) oder elektronisch mit Hilfe einer Excel-Datei.
Die elektronische Version beinhaltet sämtliche Formeln, die für die Auswertung benötigt werden. Beim Ausfüllen der elektronischen Checkliste muss die Antwort (ja, nein, nicht anwendbar) mittels Eingabe eines "x" erfolgen.
Bei der Papierversion ist ein zusätzliches Blatt für die Auswertung beigelegt. Die Anzahl erreichter ja, nein und nicht anwendbar müssen von Hand addiert und das Resultat pro Anforderungsniveau (Kritische -, Nicht-Kritische Muss-Kriterien, Empfehlungen) berechnet werden.</t>
  </si>
  <si>
    <t>Firma</t>
  </si>
  <si>
    <t>Registrierungsnummer</t>
  </si>
  <si>
    <t xml:space="preserve">ProCert - </t>
  </si>
  <si>
    <t>Betrieb:</t>
  </si>
  <si>
    <t xml:space="preserve">Postanschrift / Hauptsitz
 </t>
  </si>
  <si>
    <t>Name</t>
  </si>
  <si>
    <t>Adresse</t>
  </si>
  <si>
    <t>PLZ</t>
  </si>
  <si>
    <t>Ort</t>
  </si>
  <si>
    <t>Kanton</t>
  </si>
  <si>
    <t>Betriebstyp</t>
  </si>
  <si>
    <t>Kulturfläche</t>
  </si>
  <si>
    <t>Freiland</t>
  </si>
  <si>
    <t>geschützer Anbau</t>
  </si>
  <si>
    <t>Kontakt</t>
  </si>
  <si>
    <t>Vorname</t>
  </si>
  <si>
    <t>Nachname</t>
  </si>
  <si>
    <t>Funktion</t>
  </si>
  <si>
    <t>Telefon</t>
  </si>
  <si>
    <t>Mobiltelefon</t>
  </si>
  <si>
    <t>e-mail</t>
  </si>
  <si>
    <t>Audit</t>
  </si>
  <si>
    <t>Standards</t>
  </si>
  <si>
    <t>Typ</t>
  </si>
  <si>
    <t>Selbstkontrolle
Externes Audit</t>
  </si>
  <si>
    <t>Auditierte</t>
  </si>
  <si>
    <t>Inspektor</t>
  </si>
  <si>
    <t>Datum</t>
  </si>
  <si>
    <t>Telefon Inspektor</t>
  </si>
  <si>
    <t>Dauer [h]</t>
  </si>
  <si>
    <t>nicht erfüllte Punkte</t>
  </si>
  <si>
    <t>Bemerkungen</t>
  </si>
  <si>
    <t>Die Unterzeichnenden bestätigen mit ihrer Unterschrift die Korrektheit der in dieser Checkliste
aufgezeichneten Ergebnisse.</t>
  </si>
  <si>
    <t>Unterschrift Betrieb</t>
  </si>
  <si>
    <t>Unterschrift
Inspektor</t>
  </si>
  <si>
    <t>Betriebsdaten SwissGAP Hortikultur</t>
  </si>
  <si>
    <t>Datum:</t>
  </si>
  <si>
    <t>Betriebsstandorte</t>
  </si>
  <si>
    <t>Wie viele Standorte hat ihr Betrieb?</t>
  </si>
  <si>
    <t>mehrere Standorte (Achtung: Antworten in der Pauschaldeklaration müssen für alle Standorte zutreffen, sonst keine Antwort auswählen.)</t>
  </si>
  <si>
    <t>Gruppe</t>
  </si>
  <si>
    <t>Paralleleigentum</t>
  </si>
  <si>
    <t>(Fläche in Aren)</t>
  </si>
  <si>
    <t>Zierpflanzen</t>
  </si>
  <si>
    <t>Baumschule</t>
  </si>
  <si>
    <t>Total Flächen</t>
  </si>
  <si>
    <t>Fläche Baumschulen (für GLOBALG.A.P. Registrierung)</t>
  </si>
  <si>
    <t>1/3 (erste Ernte)</t>
  </si>
  <si>
    <t>2/3 (weitere Ernten)</t>
  </si>
  <si>
    <t>Bäume</t>
  </si>
  <si>
    <t>Heckenpflanzen</t>
  </si>
  <si>
    <t>Nadelgehölze</t>
  </si>
  <si>
    <t>Rosen</t>
  </si>
  <si>
    <t>Pauschaldeklaration nach Kapitel</t>
  </si>
  <si>
    <t>Antwort / zutreffende Kontrollpunkte (KP):</t>
  </si>
  <si>
    <t>Anhand folgender Fragen werden diverse SwissGAP-Anforderungen pauschal beantwortet. Bei einigen Kapiteln gibt es keine Anforderungen, die mittels Pauschaldeklaration beantwortet werden können.</t>
  </si>
  <si>
    <t>Diverse Kapitel: Kulturen im Freiland</t>
  </si>
  <si>
    <t>Es werden SwissGAP Kulturen im Freiland kultiviert.
(Kulturen, die in Töpfen auf dem Freiland stehen, gelten nicht als im Freiland kultiviert)</t>
  </si>
  <si>
    <t>Nein: 2.5.2, 4.1, 4.2, 4.3, 6.1.1, 7.1.1, 13.1.1, 13.2.1 = N/A</t>
  </si>
  <si>
    <t>Auf dem Betrieb werden Setzlinge angezogen und / oder Saat- und Pflanzgut vermehrt, das für eigene SwissGAP-Kulturen verwendet wird.</t>
  </si>
  <si>
    <t>Nein: Kapitel 2.4 = N/A</t>
  </si>
  <si>
    <t>Kapitel 3: Standortgeschichte (Parzelle) und Bewirtschaftung</t>
  </si>
  <si>
    <t>Ich werde das erste Mal zertifiziert bzw. bewirtschafte Standorte (Parzellen), die erstmals für die landwirtschaftliche / gartenbauliche Produktion genutzt werden, oder bei einem bestehenden Standort haben sich die Gefahren geändert.</t>
  </si>
  <si>
    <t>Nein: Kapitel 3.2 = N/A</t>
  </si>
  <si>
    <t>&lt;ist ausgeblendet&gt;</t>
  </si>
  <si>
    <t>Nein: Kapitel 5 = N/A</t>
  </si>
  <si>
    <t>Die Verantwortung bei der Auswahl und der Ausbringung von Düngern liegt beim:</t>
  </si>
  <si>
    <t>Die verantwortliche Person hat folgende gärtnerische Ausbildung:</t>
  </si>
  <si>
    <t>wenn Fähigkeitsausweis oder Meisterprüfung: 6.2.1 = ja</t>
  </si>
  <si>
    <t>Folgende Anwender führen Düngearbeiten aus:</t>
  </si>
  <si>
    <t>Name:</t>
  </si>
  <si>
    <t>Kürzel:</t>
  </si>
  <si>
    <t>wenn nur ein Anwender: 6.3.6 = ja</t>
  </si>
  <si>
    <t>Sofern nicht der Hauptanwender Dünger ausbringt, muss zu jeder Applikation das Kürzel im Kulturjournal bzw. Journal Düngung eingetragen werden.</t>
  </si>
  <si>
    <t>Angaben zu Düngergerät und Ausbringmethode</t>
  </si>
  <si>
    <t>Nr:</t>
  </si>
  <si>
    <t>wenn nur ein Gerät: 
6.3.5 = ja</t>
  </si>
  <si>
    <t>Sofern mit mehreren Geräten Dünger ausgebracht wird, muss zu jeder Applikation das Kürzel im Kulturjournal bzw. Journal Düngung eingetragen werden.</t>
  </si>
  <si>
    <t>Düngerlager</t>
  </si>
  <si>
    <t>Nein: 6.4.1 bis 6.4.8 = N/A</t>
  </si>
  <si>
    <t>Ist auf dem Betrieb ein Lager für Säurekonzentrat vorhanden?</t>
  </si>
  <si>
    <t>Nein: 6.4.9, 6.4.10 = N/A</t>
  </si>
  <si>
    <t>Meine Kulturen werden bewässert / in Wasser eingestellt (Schnittblumen)</t>
  </si>
  <si>
    <t>Für die Bewässerung und für Wasser zum Einstellen von Schnittblumen verwendet der Betrieb ausschliesslich Trinkwasser ab öffentlichem Netz.</t>
  </si>
  <si>
    <t>Ja: 7.3.1, 7.3.2, 7.4.1 = ja, 7.4.2, 7.4.3 = N/A</t>
  </si>
  <si>
    <t>Die Verantwortung bei der Auswahl und der Ausbringung von Pflanzenschutzmitteln liegt beim:</t>
  </si>
  <si>
    <t>wenn nur eine Person: 8.3.9 = ja</t>
  </si>
  <si>
    <t>Die verantwortliche Person für den Pflanzenschutz ist Inhaber einer Fachbewilligung Pflanzenschutz</t>
  </si>
  <si>
    <t>Ja: 8.1.1, 8.2.3 = ja</t>
  </si>
  <si>
    <t>Folgende Anwender führen Spritzarbeiten aus:</t>
  </si>
  <si>
    <t>Name / Ausbildung:</t>
  </si>
  <si>
    <t>wenn nur ein Anwender: 8.3.5 = ja</t>
  </si>
  <si>
    <t>Sofern nicht der Hauptanwender Pflanzenschutzmittel ausbringt, muss zu jeder Applikation das Kürzel im Kultur- bzw. Pflanzenschutzjournal eingetragen werden.</t>
  </si>
  <si>
    <t>Gerät (Ausbringmethode)</t>
  </si>
  <si>
    <t>wenn nur ein Gerät:
8.3.8 = ja</t>
  </si>
  <si>
    <t>Sofern mit mehreren Geräten Pflanzenschutzmittel ausgebracht wird, muss zu jeder Applikation das Kürzel im Kultur- bzw. Pflanzenschutzjournal eingetragen werden.</t>
  </si>
  <si>
    <t>Pflanzenschutzmittellager</t>
  </si>
  <si>
    <t>Ist auf dem Betrieb ein Lager für Pflanzenschutzmittel vorhanden?</t>
  </si>
  <si>
    <t>Nein: 8.4.3 bis 8.4.8, 8.4.10 bis 8.4.14, 8.4.16 bis 8.4.18 = ja
8.4.1, 8.4.2, 8.4.9, 8.4.15 = N/A</t>
  </si>
  <si>
    <t>Kapitel 10: Behandlungen nach der Ernte</t>
  </si>
  <si>
    <t>Der Betrieb benutzt Wasser im Nacherntebereich?</t>
  </si>
  <si>
    <t>Nein: 10.1.1 bis 10.1.3 = N/A</t>
  </si>
  <si>
    <t>Der Betrieb führt Nacherntebehandlungen (z.B. Konditionierung von Schnittblumen, Färben von Pflanzen, Einsatz von z.B. Chrysal, Javel oder Peroxid) durch?</t>
  </si>
  <si>
    <t>Nein: Kapitel 10.2 = N/A</t>
  </si>
  <si>
    <t>Kapitel 11: Abfall und Umweltmanagement, Recycling</t>
  </si>
  <si>
    <t>Auf meinem Betrieb ist das Abfallentsorgungskonzept der Gemeinde vorhanden und wird angewandt?</t>
  </si>
  <si>
    <t>Ja: 11.2.1 = ja</t>
  </si>
  <si>
    <t>Kapitel 12: Arbeitssicherheit</t>
  </si>
  <si>
    <t>Die Verantwortung für die Arbeitssicherheit und die sozialen Belange liegt beim:</t>
  </si>
  <si>
    <t>wenn Verantwortlicher definiert: 12.5.1 = ja</t>
  </si>
  <si>
    <t>Der Betrieb ist der EKAS-Branchenlösung Gartenbau angeschlossen?</t>
  </si>
  <si>
    <t>Ja: 12.1.1, 12.1.2 = ja</t>
  </si>
  <si>
    <t>Kapitel 13: Umwelt</t>
  </si>
  <si>
    <t>Der Betrieb liegt in einer gärtnerischen Spezialzone oder setzt ein Landschafts-entwicklungskonzept (LEK) auf dem Betrieb um.</t>
  </si>
  <si>
    <t>Ja: 13.1.1, 13.2.1 = ja</t>
  </si>
  <si>
    <t>Hat der Betrieb Parallelproduktion deklariert oder werden dieselben Produkte (zertifiziert und nicht zertifiziert) auch zugekauft, für die der Betrieb selbst zertifiziert ist?</t>
  </si>
  <si>
    <t>Nein: 16.2 bis 16.5 = N/A</t>
  </si>
  <si>
    <t>Lohnunternehmer</t>
  </si>
  <si>
    <t>Der Betrieb beauftragt Lohnunternehmer für Arbeiten, welche die SwissGAP Anforderungen betreffen.</t>
  </si>
  <si>
    <t>Nein: 1.4 = N/A</t>
  </si>
  <si>
    <t>Bemerkungen:</t>
  </si>
  <si>
    <t>Nr</t>
  </si>
  <si>
    <t>Niveau</t>
  </si>
  <si>
    <t>Interpretation</t>
  </si>
  <si>
    <t>N/A</t>
  </si>
  <si>
    <t>Auswahl</t>
  </si>
  <si>
    <t>Kontrollort</t>
  </si>
  <si>
    <t>No N/A.</t>
  </si>
  <si>
    <t>AYes</t>
  </si>
  <si>
    <t>ANo</t>
  </si>
  <si>
    <t>ANA</t>
  </si>
  <si>
    <t>Loc1</t>
  </si>
  <si>
    <t>Loc2</t>
  </si>
  <si>
    <t>Loc3</t>
  </si>
  <si>
    <t>Empty</t>
  </si>
  <si>
    <t>NonConform</t>
  </si>
  <si>
    <t>1</t>
  </si>
  <si>
    <t>1.1</t>
  </si>
  <si>
    <t>Betriebe, die sich neu anmelden, müssen mindestens für die letzten 3 Monate vor der ersten Betriebsinspektion Aufzeichnungen vorlegen.</t>
  </si>
  <si>
    <t>Les producteurs qui s'annoncent pour la première fois doivent présenter des enregistrements pour au moins les 3 derniers mois précédant la première inspection de l'exploitation.</t>
  </si>
  <si>
    <t>Büro,
Betrieb</t>
  </si>
  <si>
    <t>No N/A</t>
  </si>
  <si>
    <t>1.2</t>
  </si>
  <si>
    <t>Komplett ausgefüllte und datierte SwissGAP-Checkliste (Selbstkontrolle) liegt vor. Bei der externen Inspektion muss sie vorliegen.</t>
  </si>
  <si>
    <t xml:space="preserve">Des check-lists SwissGAP (autocontrôles) complètement remplies et datées sont disponibles. Elles doivent être disponibles pour les inspections externes.
</t>
  </si>
  <si>
    <t>Büro</t>
  </si>
  <si>
    <t>1.3</t>
  </si>
  <si>
    <t xml:space="preserve">Korrekturmaßnahmen, die sich aus der Selbstkontrolle ergaben, wurden aufgezeichnet und umgesetzt. Dies ist nur notwendig, wenn nicht 100% der kritischen und 95% der nicht-kritischen Musskriterien erfüllt sind, sonst N/A </t>
  </si>
  <si>
    <t>Korrekturmassnahmen für alle kritischen und die nicht-kritschen Muss-Kriterien müssen schriftlich festgehalten werden, wenn der geforderte Erfüllungsgrad nicht ereicht wurde. Dazu kann das Fomular "Korrekturmassnahmen" in der Umsetzungs-Dokumentation verwendet werden. Für Empfehlungen müssen keine Korrekturmassnahmen getroffen werden. 
Wenn keine Korrekturmassnahmen notwendig sind, kann mit N/A geantwortet werden.</t>
  </si>
  <si>
    <t>1.4</t>
  </si>
  <si>
    <t>Der Betrieb ist verantwortlich für die Einhaltung der Kontrollpunkte durch den Lohnunternehmer und berücksichtigt diese ebenfalls in der jährlichen Selbstkontrolle.
Der Inspektor ist in Zweifelsfällen berechtigt, beim Lohnunternehmer eine Kontrolle der entsprechenden Kontrollpunkte durchzuführen.</t>
  </si>
  <si>
    <t>Der Betrieb kann mit jedem Lohnunternehmer eine Vereinbarung abschliessen, worin dieser sich verpflichtet, die ihn betreffenden Anforderungen einzuhalten.</t>
  </si>
  <si>
    <t>Le producteur est responsable du respect des points de contrôle par le sous-traitant et prend également cela en considération lors de l'autocontrôle.
En cas de doute, l'inspecteur a le droit d'effectuer un contrôle des points de contrôle correspondants.</t>
  </si>
  <si>
    <t>2</t>
  </si>
  <si>
    <t>2. VERMEHRUNGSMATERIAL (SAATGUT, PFLANZGUT UND UNTERLAGEN)</t>
  </si>
  <si>
    <t>2.1</t>
  </si>
  <si>
    <t>2.1.1</t>
  </si>
  <si>
    <t>Der Zukauf von nicht zertifiziertem Vermehrungsmaterial gilt nicht als Paralleleigentum.
Die Kulturzeit im Betrieb wird anhand von Beispielen überprüft.
Der Lieferant (Produzent des Vermehrungsmaterials oder Händler) muss die Einhaltung der vorliegenden Lizenzen oder einer GLOBALG.A.P. Zertifizierung bestätigen können.</t>
  </si>
  <si>
    <t>L'achat de matériel de multiplication non-certifié ne compte pas comme propriété parallèle.
Le temps de culture dans l'exploitation sera vérifié au moyen d'exemples. Le fournisseur (Producteur du matériel de multiplication ou commerçant) doit pouvoir attester du respect de la licence existante  ou d'une certification GLOBAL G.A.P.</t>
  </si>
  <si>
    <t>2.2</t>
  </si>
  <si>
    <t>2.2.1</t>
  </si>
  <si>
    <t>2.2.2</t>
  </si>
  <si>
    <t>2.2.3</t>
  </si>
  <si>
    <t>2.3</t>
  </si>
  <si>
    <t>2.3.1</t>
  </si>
  <si>
    <t xml:space="preserve">Pflanzenpass, Pflanzenschutzzeugnis, leere Packung und Rechnungen aufbewahren.
Sortiment anhand von Sortenlisten der entsprechenden Branche überprüfen. </t>
  </si>
  <si>
    <t>Conserver les passeports phytosanitaires, certificats des plants, emballages vides et factures.
Vérifier l'assortiment au moyen de la liste des variétés de la branche.</t>
  </si>
  <si>
    <t>2.3.2</t>
  </si>
  <si>
    <t>Verpackungen bis zur nächsten Kontrolle aufbewahren.
Wenn nur mehrjährige Kulturen für SwissGAP zertifiziert werden, ist der Punkt nicht anwendbar.</t>
  </si>
  <si>
    <t>Des informations sont disponibles (enregistrements reçus/emballages des semences) concernant les produits utilisés pour les traitements de semences achetées ou de plants au stade végétatif (imprégnation, enrobage, etc.) effectués par le fournisseur. 
Pas applicable (N/A) pour les cultures pérennes.</t>
  </si>
  <si>
    <t>Conserver les emballages jusqu'au prochain contrôle. S'il y a uniquement des cultures pérennes certifiées, le point n'est pas applicable.</t>
  </si>
  <si>
    <t>2.4.1</t>
  </si>
  <si>
    <t>2.4.2</t>
  </si>
  <si>
    <t>Nur beachten, wenn Eigenvermehrung.</t>
  </si>
  <si>
    <t>Seulement en cas d'autoproduction.</t>
  </si>
  <si>
    <t>2.5.2</t>
  </si>
  <si>
    <t>Bei Freilandkulturen können die Vorkulturen z.B. anhand Quartierbuch oder Belegungsplan belegt werden.</t>
  </si>
  <si>
    <t>Pour les cultures en plein champ, les cultures précédentes peuvent être prouvées p.ex à l'aide du journal des parcelles ou du plan d'occupation.</t>
  </si>
  <si>
    <t>3</t>
  </si>
  <si>
    <t>3.1</t>
  </si>
  <si>
    <t>3.1.1</t>
  </si>
  <si>
    <t>3.2</t>
  </si>
  <si>
    <t>3.2.1</t>
  </si>
  <si>
    <t>3.2.2</t>
  </si>
  <si>
    <t>4</t>
  </si>
  <si>
    <t>4.1</t>
  </si>
  <si>
    <t>4.2</t>
  </si>
  <si>
    <t>Bei Gewächshauskulturen ist dieser Punkt nicht anwendbar.
Sichtbare dramatische Bodenverdichtungen sind zu beanstanden.</t>
  </si>
  <si>
    <t>4.3</t>
  </si>
  <si>
    <t>4.4</t>
  </si>
  <si>
    <t>Die chemische Bodendesinfektion ist verboten.</t>
  </si>
  <si>
    <t>La désinfection chimique du sol est interdite.</t>
  </si>
  <si>
    <t>5</t>
  </si>
  <si>
    <t>5.1</t>
  </si>
  <si>
    <t>5.2</t>
  </si>
  <si>
    <t>Für Substrate mit natürlicher Herkunft sind Bestätigungen vorhanden, dass die Substrate nicht aus Naturschutzgebieten stammen.</t>
  </si>
  <si>
    <t>Lieferpapiere und Lieferantenvereinbarungen gelten auch als Aufzeichnungen. Generelle Bestätigungen vom Lieferanten sind möglich.</t>
  </si>
  <si>
    <t>Des attestations sont disponibles pour les substrats d'origine naturelle garantissant qu'ils ne proviennent pas de régions naturelles protégées.</t>
  </si>
  <si>
    <t>Les documents et conventions de livraison sont également considérés comme enregistrements. Une attestation globale du fournisseur est possible.</t>
  </si>
  <si>
    <t>Betrieb,
Kulturen</t>
  </si>
  <si>
    <t>5.3</t>
  </si>
  <si>
    <t>5.4</t>
  </si>
  <si>
    <t>6</t>
  </si>
  <si>
    <t>6.1</t>
  </si>
  <si>
    <t>6.1.1</t>
  </si>
  <si>
    <t>6.1.2</t>
  </si>
  <si>
    <t>Büro,
Kulturen</t>
  </si>
  <si>
    <t>6.2</t>
  </si>
  <si>
    <t>6.2.1</t>
  </si>
  <si>
    <t>6.3</t>
  </si>
  <si>
    <t>6.3.1</t>
  </si>
  <si>
    <t>Feld / Parzelle oder Kultursatz im Gewächshaus</t>
  </si>
  <si>
    <t>6.3.2</t>
  </si>
  <si>
    <t>Date</t>
  </si>
  <si>
    <t>dito</t>
  </si>
  <si>
    <t>6.3.3</t>
  </si>
  <si>
    <t>6.3.5</t>
  </si>
  <si>
    <t>Bei mehreren Geräten können Zahlencodes/Kürzel definiert werden, welche auch in den Journalen verwendet werden.</t>
  </si>
  <si>
    <t>6.3.6</t>
  </si>
  <si>
    <t>Bringt in Ausnahmefällen eine andere Person den Dünger aus, muss für diese Fälle der Anwender im Journal aufgezeichnet werden.</t>
  </si>
  <si>
    <t>6.4</t>
  </si>
  <si>
    <t>6.4.1</t>
  </si>
  <si>
    <t>Eine elektronische Erfassung der Ein- und Ausgänge mit automatischer Saldierung des Inventars ist empfehlenswert, wird aber nicht verlangt.</t>
  </si>
  <si>
    <t>Une saisie électronique des entrées et sorties avec un solde automatique des inventaires est recommandable mais n'est pas exigée.</t>
  </si>
  <si>
    <t>Büro,
Dünger-
lager</t>
  </si>
  <si>
    <t>6.4.2</t>
  </si>
  <si>
    <t>Dünger-
lager</t>
  </si>
  <si>
    <t>6.4.3</t>
  </si>
  <si>
    <t>6.4.4</t>
  </si>
  <si>
    <t>Anorganische Düngemittel müssen an einer Stelle gelagert werden, die frei von Abfall und Nagetierbrutstätten ist. Verschüttete oder ausgelaufene Düngemittel müssen entfernt werden.</t>
  </si>
  <si>
    <t>6.4.5</t>
  </si>
  <si>
    <t>6.4.6</t>
  </si>
  <si>
    <t>6.4.7</t>
  </si>
  <si>
    <t>Betrieb</t>
  </si>
  <si>
    <t>6.4.8</t>
  </si>
  <si>
    <t>6.4.9</t>
  </si>
  <si>
    <t>6.4.10</t>
  </si>
  <si>
    <t>7</t>
  </si>
  <si>
    <t>7.1</t>
  </si>
  <si>
    <t>7.1.1</t>
  </si>
  <si>
    <t>7.2</t>
  </si>
  <si>
    <t>Gefahrenanalyse als Nachweis der jährlichen Überprüfung visieren</t>
  </si>
  <si>
    <t>gemäss Empfehlungen der Branchenverbände.</t>
  </si>
  <si>
    <t>Selon les recommandations des associations de la branche.</t>
  </si>
  <si>
    <t>7.3</t>
  </si>
  <si>
    <t>7.3.1</t>
  </si>
  <si>
    <t>7.3.2</t>
  </si>
  <si>
    <t>7.4</t>
  </si>
  <si>
    <t>7.4.1</t>
  </si>
  <si>
    <t>Wenn erforderlich, sind Berechtigungen zur Wasserentnahme und allen betrieblichen Verwendungen von Wasser sowie für Wasserspeicherbecken vorzulegen. 
Sofern es Einschränkungen zur Wasserentnahme durch die Behörden (lokal, kantonal) gibt, werden diese eingehalten.</t>
  </si>
  <si>
    <t>Jegliches auf dem Betrieb verwendete Wasser muss für die jeweilige Verwendung zugelassen sein und - sofern erforderlich - muss ein entsprechender Nachweis vorliegen.
Bei Verwendung von Trinkwasser ab öffentlichem Netz gilt der Nachweis durch den Trinkwasserversorger als erbracht.
Wird anderes Bewässerungswasser eingesetzt: Bewilligung, Rechnung oder Wasserrecht der Gemeinde/des Kantons vorlegen.</t>
  </si>
  <si>
    <t>Toute l'eau utilisée sur l'exploitation doit être agréée pour les utilisations du moment et, dans la mesure du possible, doit disposer d'un justificatif correspondant.
En cas d'utilisation d'eau potable du réseau public, on considère que la preuve est donnée par le fournisseur d'eau potable. 
En cas d'utilisation d'eau d'irrigation d'une autre provenance : présenter une autorisation, une facture ou un droit à l'eau de la commune/du canton.</t>
  </si>
  <si>
    <t>7.4.2</t>
  </si>
  <si>
    <t>7.4.3</t>
  </si>
  <si>
    <t>Wasserspeicherbecken sind gesetzlich bewilligt, in einem guten Zustand und angemessen gesichert, um Unfällen vorzubeugen.</t>
  </si>
  <si>
    <t>8</t>
  </si>
  <si>
    <t>8.1</t>
  </si>
  <si>
    <t>8.1.1</t>
  </si>
  <si>
    <t>Bestandene Prüfung des entsprechenden Fachkurses (Fachbewilligung).</t>
  </si>
  <si>
    <t>Examen réussi du cours professionnel correspondant (permis professionnel).</t>
  </si>
  <si>
    <t>8.1.2</t>
  </si>
  <si>
    <t xml:space="preserve">Vorbeugung:
Der Betrieb kann mindestens zwei umgesetzte Massnahmen zur Vorbeugung nachweisen, die die Anpassung der Bewirtschaftungsmethoden zur Verringerung des Auftretens und der Intensität von Schädlings- und Krankheitsbefall bewirken. </t>
  </si>
  <si>
    <t>Mögliche Massnahmen zur Vorbeugung sind:
- Dampfsterilisation von Böden oder Substraten
- Auswahl geeigneter Sorten (Resistenzen)
- gute Kulturhygiene (Entfernen von infizierten oder erkrankten Kulturen und Pflanzenabfällen)
- Reinigung und Desinfektion von Maschinen, Stellflächen und Tischen</t>
  </si>
  <si>
    <t>Mesures préventives possibles :
- stérilisation à la vapeur du sol ou des substrats
- choix de variétés appropriées (résistances)
- bonne hygiène de culture (évacuer les cultures ou les déchets de plantes infectés ou malades)
- nettoyage et désinfection des machines, des emplacements et des tables</t>
  </si>
  <si>
    <t>Büro,
Kulturen,
Betrieb</t>
  </si>
  <si>
    <t>8.1.3</t>
  </si>
  <si>
    <t>Mögliche Massnahmen zur Beobachtung und Überwachung sind:
- Überwachung der Kulturen, z.B. mit Farbfallen
- Auszählen von Schädlingen
- Einsatz von Pheromonen
- Thermohygrograph</t>
  </si>
  <si>
    <t>Observation et surveillance:
Le producteur peut prouver qu'il applique au moins deux mesures d'observation et de surveillance. Cette mesure permet de lutter de manière ciblée contre les ravageurs (par ex. en utilisant leurs prédateurs naturels).</t>
  </si>
  <si>
    <t>Mögliche Massnahmen zur Intervention sind:
- Einsatz von biologischen Pflanzenschutzmassnahmen wie z.B. Nematoden, Fallen, biologische Produkte, mechanische Unkrautbekämpfung oder Ein- und Untersaaten im Freiland
- Selektiver Gebrauch von Pflanzenschutzmitteln, Einsatz von Pflanzenschutzmitteln mit unterschiedlichen Wirkstoffgruppen, um Resistenzen zu vermeiden.</t>
  </si>
  <si>
    <t>Mesures d'intervention possibles :
- utilisation de mesures phytosanitaires biologiques comme par ex. nématodes, pièges, produits biologiques, lutte mécanique contre les mauvaises herbes ou ensemencements en pleine terre
- Utilisation sélective de produits phytosanitaires, utilisation de produits phytosanitaires avec différents groupes de substances actives afin d'éviter les résistances.</t>
  </si>
  <si>
    <t>Zu beachten, wenn mehrere Behandlungen pro Kultur die Regel ist.
Nicht anwendbar, wenn keine oder nur einzelne Interventionen notwendig sind.</t>
  </si>
  <si>
    <t>8.2</t>
  </si>
  <si>
    <t>8.2.1</t>
  </si>
  <si>
    <t>Büro,
PSM-Lager</t>
  </si>
  <si>
    <t>8.2.2</t>
  </si>
  <si>
    <t>8.2.3</t>
  </si>
  <si>
    <t>8.2.4</t>
  </si>
  <si>
    <t>Contrôles par sondage pour vérifier si les factures des produits phytosanitaires utilisés sont disponibles.</t>
  </si>
  <si>
    <t>8.3</t>
  </si>
  <si>
    <t>In sämtlichen Aufzeichnungen über die Verwendung von Pflanzenschutzmitteln sind folgende Angaben festzuhalten (bei gemischten Kulturen können die Aufzeichungen in Kulturgruppen zusammengefasst werden, sofern alle Behandlungen innerhalb der Kulturgruppe identisch sind):</t>
  </si>
  <si>
    <t>Tous les enregistrements relatifs à l'utilisation des produits phytosanitaires doivent mentionner les indications suivantes (pour les cultures mixtes, les enregistrements peuvent être résumés en groupe de cultures pour autant que les traitements soient identiques pour un groupe de culture) :</t>
  </si>
  <si>
    <t>8.3.1</t>
  </si>
  <si>
    <t>8.3.2</t>
  </si>
  <si>
    <t>8.3.3</t>
  </si>
  <si>
    <t>8.3.4</t>
  </si>
  <si>
    <t>8.3.5</t>
  </si>
  <si>
    <t>Wenden verschiedene Personen Pflanzenschutzmittel an, muss der Anwender im Journal aufgezeichnet werden.</t>
  </si>
  <si>
    <t>Si plusieurs personnes appliquent les produits phytosanitaires, l'opérateur doit être indiqué dans le journal.</t>
  </si>
  <si>
    <t>8.3.6</t>
  </si>
  <si>
    <t>8.3.7</t>
  </si>
  <si>
    <t>8.3.8</t>
  </si>
  <si>
    <t xml:space="preserve">Wenn immer das gleiche Gerät verwendet wird, kann pauschal deklariert werden. Abweichungen müssen angegeben werden.
</t>
  </si>
  <si>
    <t>8.3.9</t>
  </si>
  <si>
    <t>8.4</t>
  </si>
  <si>
    <t>8.4.1</t>
  </si>
  <si>
    <t>PSM-Lager</t>
  </si>
  <si>
    <t>8.4.2</t>
  </si>
  <si>
    <t>8.4.3</t>
  </si>
  <si>
    <t>8.4.4</t>
  </si>
  <si>
    <t>8.4.5</t>
  </si>
  <si>
    <t>8.4.6</t>
  </si>
  <si>
    <t>8.4.7</t>
  </si>
  <si>
    <t>8.4.8</t>
  </si>
  <si>
    <t>8.4.9</t>
  </si>
  <si>
    <t>8.4.10</t>
  </si>
  <si>
    <t>8.4.11</t>
  </si>
  <si>
    <t>8.4.12</t>
  </si>
  <si>
    <t>8.4.13</t>
  </si>
  <si>
    <t>8.4.14</t>
  </si>
  <si>
    <t>8.4.15</t>
  </si>
  <si>
    <t>Alle im Eidg. Pflanzenschutzmittelverzeichnis aufgelisteten Pflanzenschutzmittel dürfen gelagert werden. Jene Pflanzenschutzmittel, die nicht zur Anwendung auf Kulturen innerhalb der Fruchtfolge gedacht sind, sind identifizierbar und abgesondert im SwissGAP-Pflanzenschutzmittel-Lager gelagert.</t>
  </si>
  <si>
    <t>8.4.16</t>
  </si>
  <si>
    <t>8.4.17</t>
  </si>
  <si>
    <t>8.4.18</t>
  </si>
  <si>
    <t>Die 10m beziehen sich nicht auf den Erste-Hilfe-Kasten.</t>
  </si>
  <si>
    <t>Les 10m ne concernent pas les trousses de premiers secours.</t>
  </si>
  <si>
    <t>8.5</t>
  </si>
  <si>
    <t>8.5.1</t>
  </si>
  <si>
    <t>Zum Schutz der Arbeitskräfte werden konzentrierte Pflanzenschutzmittel in der Originalverpackung auf dem Betriebsgelände bzw. zwischen Betriebsteilen-, standorten transportiert.</t>
  </si>
  <si>
    <t>Dies beinhaltet nicht den Transport von abgemessenen Pflanzenschutzmitteln bis zum Einfüllen in den Brühetank am gleichen Standort.</t>
  </si>
  <si>
    <t>Cela ne comprend pas le transport entre le dosage du produit phytosanitaire et le remplissage de la cuve du pulvérisateur sur le même site.</t>
  </si>
  <si>
    <t>8.5.2</t>
  </si>
  <si>
    <t>Büro,
Betrieb,
Kulturen</t>
  </si>
  <si>
    <t>8.5.3</t>
  </si>
  <si>
    <t>8.5.4</t>
  </si>
  <si>
    <t>Falls lokale Witterungsbedingungen die Effektivität der Behandlung oder Abdrift zu Nachbarkulturen beeinflussen können, werden keine Pflanzenschutzmittel ausgebracht. N/A für Kulturen im Gewächshaus.</t>
  </si>
  <si>
    <t>Dans le cas où les conditions météorologiques locales pourraient influencer l'efficacité du traitement ou la dérive sur les cultures voisines, aucun produit phytosanitaire ne sera épandu. N/A pour les cultures sous serre.</t>
  </si>
  <si>
    <t>Anhand der verwendeten Applikationstechnik (z.B. Abdrift vermindernde Düsen) oder dank des Einsatzes von Barrieren/Abdeckungen/Pufferstreifen kann eine Abdrift verhindert werden.</t>
  </si>
  <si>
    <t>Une dérive peut être empêchée grâce aux techniques d'application utilisées (p.ex. buses diminuant la dérive) ou grâce à la mise en place de barrières/couvertures/zones tampon.</t>
  </si>
  <si>
    <t>Nicht anwendbar, wenn dies nicht als Gefahr betrachtet wird.</t>
  </si>
  <si>
    <t xml:space="preserve">Es gibt eindeutig dokumentierte Verfahren, welche das Wiederbetreten der Kulturen nach Pflanzenschutzmittelanwendungen gemäss der Etikettanweisungen regeln. 
Wenn keine Informationen für das Wiederbetreten auf dem Etikett verfügbar sind, muss mindestens abgewartet werden, bis das Mittel auf den Pflanzen getrocknet ist.  </t>
  </si>
  <si>
    <t>Der Punkt kann nicht mit n/a beantwortet werden, da immer mindestens auf das Trocknen der Mittel auf den Pflanzen gewartet werden muss.
Bei Kaltnebel- und Begasungsverfahren sind die entsprechenden Sicherheitsmassnahmen in Gewächshäusern einzuhalten. 
Warnschilder sind vorhanden.</t>
  </si>
  <si>
    <t xml:space="preserve">Alle Arbeitskräfte, die Umgang mit PSM haben, haben die Möglichkeit, sich jährlich freiwillig einem Gesundheitscheck zu unterziehen. Diese Gesundheitschecks stimmen mit nationalen, regionalen oder lokalen Richtlinien überein und die Nutzung der Ergebnisse geschieht in Einklang mit den Bestimmungen zum Datenschutz.  </t>
  </si>
  <si>
    <t>Wünscht der Mitarbeiter, der mit Pflanzenschutzmitteln umgeht, einen solchen Gesundheitscheck, so ist er für diese Zeit von der Arbeit freizustellen.
Keine Richtlinien vorhanden : finden Gesundheitsuntersuchungen statt oder würde den Mitarbeitern diese Möglichkeit gewährt, gilt der Punkt als erfüllt.</t>
  </si>
  <si>
    <t>8.6</t>
  </si>
  <si>
    <t>8.6.1</t>
  </si>
  <si>
    <t>Wenn kein integriertes Druckspülsystem, muss eine schriftliche Anweisung zum Ausspülen und zum Entleeren des Spülwassers in den Tank vorhanden sein.</t>
  </si>
  <si>
    <t>Betrieb,
PSM-Lager</t>
  </si>
  <si>
    <t>Leere Pflanzenschutzmittelbehälter werden über eine der folgenden offiziellen Entsorgungsmethoden entsorgt:
- Kehrichtabfuhr der Gemeinde
- direkte Lieferung an die Kehrichtverbrennungsanlage
- Rückgabe an den Lieferanten</t>
  </si>
  <si>
    <t>Betrieb,
Büro</t>
  </si>
  <si>
    <t>8.7</t>
  </si>
  <si>
    <t>8.7.1</t>
  </si>
  <si>
    <t>Ungenutzte Pflanzenschutzmittel werden durch ein ausgewiesenes Entsorgungsunternehmen oder über den Lieferanten entsorgt. Entsprechende Bestätigungen liegen vor.</t>
  </si>
  <si>
    <t>Les produits phytosanitaires non utilisés sont éliminés par une entreprise d'élimination reconnue ou par le fournisseur. Des attestations correspondantes sont disponibles.</t>
  </si>
  <si>
    <t>PSM-Lager, Büro</t>
  </si>
  <si>
    <t>9</t>
  </si>
  <si>
    <t>9.1</t>
  </si>
  <si>
    <t>9.2</t>
  </si>
  <si>
    <t>9.3</t>
  </si>
  <si>
    <t>9.4</t>
  </si>
  <si>
    <t>10</t>
  </si>
  <si>
    <t>10.1</t>
  </si>
  <si>
    <t>10.1.1</t>
  </si>
  <si>
    <t>Bei Verwendung von Trinkwasser ab öffentlichem Netz gilt der Nachweis durch den Trinkwasserversorger als erbracht. 
Wird anderes Wasser eingesetzt, ist die Herkunft zu listen und eine Risikobeurteilung durchzuführen bzw. die Gefährdung durch das nach der Ernte verwendete Wasser zu beurteilen.
Ergibt die Risikoanalyse keine Gefährdung, sind die Punkte 10.1.2 und 10.1.3 nicht anwendbar.</t>
  </si>
  <si>
    <t>En cas d'utilisation d'eau potable du réseau public, on considère que la preuve est donnée par le fournisseur d'eau potable. Si d'autres eaux sont utilisées, il faut lister leur provenance et effectuer une analyse des risques, resp. une évaluation des dangers que représente l'eau utilisée après la récolte.
Si l'analyse des risques ne révèle aucun danger, les points 10.1.2 et 10.1.3 ne sont pas applicables.</t>
  </si>
  <si>
    <t>10.1.2</t>
  </si>
  <si>
    <t>Bei Verwendung von Trinkwasser ab öffentlichem Netz ist der Punkt erfüllt. Je nach Herkunft des Wassers (keine Gefährdung gemäss Risikoanalyse bei 10.1.1) ist diese Frage nicht anwendbar.
Sonst Nachweis anhand Wasseranalyse. Hinweise auf die Akkreditierung von Labors sind auf den Analysen / Briefpapier der Labors ersichtlich.</t>
  </si>
  <si>
    <t>10.1.3</t>
  </si>
  <si>
    <t>Für den Fall, dass in den Wasseranalysen Abweichungen von den nationalen Grenzwerten festgestellt wurden, werden Massnahmen ergriffen. Allfällige Massnahmen und die damit erreichten Ergebnisse werden aufgezeichnet.</t>
  </si>
  <si>
    <t>Dieser Punkt ist nur anwendbar, wenn die Analyse in 10.1.2 einen Handlungsbedarf ergibt.
Wurden Grenzwerte überschritten, müssen Aufzeichnungen zu getroffenen Massnahmen und den erzielten Ergebnissen vorliegen.</t>
  </si>
  <si>
    <t>Ce point est applicable seulement si l'analyse au point 10.1.2 révèle une nécessité d'agir.
En cas de dépassement des valeurs limites, des enregistrements relatifs aux mesures prises et aux résultats obtenus doivent être disponibles.</t>
  </si>
  <si>
    <t>10.2</t>
  </si>
  <si>
    <t>10.2.1</t>
  </si>
  <si>
    <t>10.2.2</t>
  </si>
  <si>
    <t>Die Aufzeichnungen und die Bestätigungen der anwendenden Person zeigen, dass die Gebrauchsanweisung der eingesetzten Chemikalien nach der Ernte in Bezug auf Ziel, Aufwandmenge, Sicherheitsvorkehrungen etc. jederzeit beachtet wurde.</t>
  </si>
  <si>
    <t>10.2.3</t>
  </si>
  <si>
    <t>Es dürfen nur Chemikalien verwendet werden, welche in der Schweiz für die geplante Anwendung zugelassen sind.</t>
  </si>
  <si>
    <t>Auswahl anhand Pflanzenschutzmittelempfehlungen und/oder Empfehlungen der Branche. Die eingesetzten Mittel müssen über eine offizielle Zulassung verfügen.</t>
  </si>
  <si>
    <t>Seuls les produits chimiques autorisés en Suisse pour l'application prévue peuvent être utilisés.</t>
  </si>
  <si>
    <t>10.2.4</t>
  </si>
  <si>
    <t>10.2.5</t>
  </si>
  <si>
    <t>10.2.6</t>
  </si>
  <si>
    <t xml:space="preserve">Aufzeichnungen bestätigen die Anfrage des/r Erzeugers/in oder des Abpackers nach Informationen über zusätzliche Beschränkungen. </t>
  </si>
  <si>
    <t>Es kann belegt werden, dass eine Anfrage an die Abnehmer erfolgte. Wenn zusätzliche Beschränkungen bestehen, muss beurteilt werden, ob das Unternehmen diese erfüllt.</t>
  </si>
  <si>
    <t>10.2.7</t>
  </si>
  <si>
    <t>10.2.8</t>
  </si>
  <si>
    <t>11</t>
  </si>
  <si>
    <t>11.1</t>
  </si>
  <si>
    <t>Abfälle: erfüllt, wenn das Entsorgungskonzept der Gemeinde oder ein betriebseigenes Konzept auf dem Betrieb vorhanden ist.
Umweltverschmutzung: bei Auffälligkeiten sind Verbesserungsvorschläge zu machen.</t>
  </si>
  <si>
    <t>Déchets : rempli lorsque le concept d'élimination de la commune ou de l'exploitation elle-même est disponible sur l'exploitation.
Pollution de l'environnement : des propositions d'amélioration doivent être faites en cas de faits marquants.</t>
  </si>
  <si>
    <t>11.2</t>
  </si>
  <si>
    <t>11.2.1</t>
  </si>
  <si>
    <t>Produktions- und Lagergebäude sind grundsätzlich frei von Abfall. Anfallender Abfall in kleinen Mengen wird in speziellen Bereichen akzeptiert, ebenso wie Abfälle vom aktuellen Arbeitstag. Sonstiger Abfall muss beseitigt werden.</t>
  </si>
  <si>
    <t xml:space="preserve">Les bâtiments de production et de stockage sont en principe exempts de déchets. Une petite quantité de déchets est acceptée dans les secteurs spéciaux, de même que les déchets de la journée de travail en cours. Les autres déchets doivent être éliminés. </t>
  </si>
  <si>
    <t>L'eau de rinçage et l'eau de nettoyage de doivent pas parvenir dans les eaux superficielles ni dans les canalisation (STEP).
L'eau de rinçage et de nettoyage doit être mise sur une surface résiduelle (surface humifiée ou cultures - ou pour l'agriculture dans la fosse à lisier).</t>
  </si>
  <si>
    <t>12</t>
  </si>
  <si>
    <t>12.1</t>
  </si>
  <si>
    <t>12.1.1</t>
  </si>
  <si>
    <t>12.1.2</t>
  </si>
  <si>
    <t>12.2</t>
  </si>
  <si>
    <t>PSM: Aus- oder Weiterbildung im Gartenbau oder in der Landwirtschaft oder Teilnahme an entsprechendem Fachkurs. Wenn kein Kurs- oder Ausbildungsnachweis vorliegt, sind 2 Jahre Praxiserfahrung gefordert.
Beispiele für gefährliche Geräte: Maschinen mit beweglichen Teilen, Stapler, Traktoren. Die Bedienung einer solchen Maschine muss durch eine entsprechend geschulte Person gewährleistet sein bzw. für Staplerfahrer ist die Staplerprüfung obligatorisch.</t>
  </si>
  <si>
    <t>Produits phytosanitaires : formation ou formation continue en horticulture ou en agriculture ou participation au cours professionnel correspondant. S'il n'y a pas de justificatif de cours ou de formation, une expérience pratique de 2 ans est exigée.
Exemples d'appareils dangereux : machines avec des parties mobiles, chariots élévateurs, tracteurs. De telles machines doivent être utilisées par une personne formée en conséquence et un examen de cariste est exigé pour les conducteurs de chariots élévateurs.</t>
  </si>
  <si>
    <t>12.3</t>
  </si>
  <si>
    <t>Büro,
Betrieb,
PSM-Lager</t>
  </si>
  <si>
    <t>Fahrzeuge müssen für die Arbeitskräfte sicher sein. Wenn der Betrieb Fahrzeuge zum Transport von Arbeitskräften auf öffentlichen Strassen zur Verfügung stellt, müssen diese den nationalen Sicherheitsvorschriften entsprechen.</t>
  </si>
  <si>
    <t>Betriebsfahrzeuge sind gemäss der EKAS Gefahrenanalyse sicher.
Die auf öffentlichen Strassen benutzten Fahrzeuge sind für den Strassenverkehr zugelassen.</t>
  </si>
  <si>
    <t>12.4</t>
  </si>
  <si>
    <t>PSM-Lager,
Betrieb</t>
  </si>
  <si>
    <t>12.5</t>
  </si>
  <si>
    <t>12.5.1</t>
  </si>
  <si>
    <t>Verantwortliche Person der Geschäftsleitung für Arbeitssicherheit und soziale Belage muss definiert sein. Sofern nicht anders festgelegt, ist dies der Betriebsleiter.</t>
  </si>
  <si>
    <t>La personne de la direction responsable de la sécurité au travail et de la protection sociale doit être définie. Pour autant que ce ne soit pas défini autrement, il s'agit du responsable d'exploitation.</t>
  </si>
  <si>
    <t>Die Unterkünfte und die sanitären Einrichtungen entsprechen normalen schweizerischen Verhältnissen.</t>
  </si>
  <si>
    <t>Les locaux d'habitation et les installations sanitaires correspondent aux conditions normales en Suisse.</t>
  </si>
  <si>
    <t>13</t>
  </si>
  <si>
    <t>13.1</t>
  </si>
  <si>
    <t>13.1.1</t>
  </si>
  <si>
    <t>13.2</t>
  </si>
  <si>
    <t>13.2.1</t>
  </si>
  <si>
    <t>13.3</t>
  </si>
  <si>
    <t>14</t>
  </si>
  <si>
    <t>14.1</t>
  </si>
  <si>
    <t xml:space="preserve">Wenn keine Beschwerden vorliegen, reicht das leere Formular gemäss der Umsetzungs-Dokumentation oder ein betriebseigenes Formular.
</t>
  </si>
  <si>
    <t>S'il n'y a pas de réclamations, le formulaire vide selon la documentation d'application ou un formulaire propre à l'exploitation suffit.</t>
  </si>
  <si>
    <t>14.2</t>
  </si>
  <si>
    <t>Il existe une procédure écrite qui stipule que tous les produits non-conformes doivent être clairement identifiés et correctement isolés. Ces produits doivent être manipulés et/ou éliminés en fonction de la nature du problème et/ou des exigences spécifiques du client.</t>
  </si>
  <si>
    <t>Comme procédure on suit les lignes directrices (RL) selon la documentation d’application ou un document équivalent. Les personnes responsables doivent être clairement définies dans ce document.
Si une telle situation se présente, alors les mesures définies dans ce document doivent être suivies en fonction de la situation.</t>
  </si>
  <si>
    <t>15</t>
  </si>
  <si>
    <t>15.1</t>
  </si>
  <si>
    <t>Zertifizierte Produkte sind auf Lieferpapieren (Lieferscheinen/Rechnungen) deklariert. Zudem enthalten die Lieferpapiere die GGN-Nummer des Betriebes.
N/A ist möglich, wenn anhand von Verträgen oder Vereinbarungen mit den SwissGAP Kunden nachgewiesen werden kann, dass die GGN-Nummer und/oder die Deklaration auf Lieferpapieren nicht erforderlich ist.</t>
  </si>
  <si>
    <t>Les produits certifiés sont déclarés sur les documents de livraison (bulletins de livraison/factures). En outre, les documents de livraison contiennent le numéro GGN de l'exploitation.
N/A est possible quand, au moyen de contrat ou de convention avec les clients SwissGAP, il peut être prouvé que le numéro GGN et/ou la déclaration sur les documents de livraison n'est pas indispensable.</t>
  </si>
  <si>
    <t>15.2</t>
  </si>
  <si>
    <t>Der Betrieb nutzt "SwissGAP" (Logo, Wortmarke und Abkürzung) und die GGN-Nummer gemäss dem SwissGAP-Logoreglement. 
Das Logo und die Wortmarke dürfen niemals auf dem Produkt / auf der Verbraucherverpackung erscheinen. Lediglich die Abkürzung SGAP (in Verbindung mit der SwissGAP-Nummer, z.B.: SGAP 12345) sowie die GGN-Nummer dürfen auf dem Produkt / auf der Verbraucherverpackung verwendet werden. 
Eine Verwendung des Logos und der Wortmarke durch den Zertifikatsinhaber in der geschäftlichen Kommunikation (Business-to-Business) ist gestattet.</t>
  </si>
  <si>
    <t>Hinweis: gemäss dem SwissGAP-Logoreglement kann SwissGAP Ware mit Suisse Garantie gekennzeichnet werden. In diesem Fall ist keine Doppel-Kennzeichnung notwendig.</t>
  </si>
  <si>
    <t>L'exploitation utilise "SwissGAP" (logo, la marque nominale et l'abréviation) et le numéro GGN selon le règlement du logo SwissGAP:
Le logo et la marque nominale ne doivent pas apparaître sur le produit/ l'emballage de l'utilisateur. 
Seulement l'abréviation SGAP (en lien avec le le numéro SGAP, p.ex. SGAP 12345) comme le numéro GGN peuvent être utilisés sur le produit/ l'emballage d'utilisateur. 
Une utilisation du logo et de la marque nominale par le détenteur du certificat est autorisée pour les communications commerciales (Business-to-Business).</t>
  </si>
  <si>
    <t>Remarque : selon le règlement du logo de SwissGAP, une marchandise SwissGAP peut être marquée avec Suisse Garantie. Dans ce cas, un double marquage n'est pas nécessaire.</t>
  </si>
  <si>
    <t>16</t>
  </si>
  <si>
    <t>Dieses Kapitel ist anwendbar, wenn:
- der Betrieb in den Betriebsdaten "Paralleleigentum" deklariert hat
- von anderen Betrieben dieselben Produkte zugekauft werden (zertifiziert oder nicht zertifiziert), für die der Betrieb selbst zertifiziert ist</t>
  </si>
  <si>
    <t>16.1</t>
  </si>
  <si>
    <t xml:space="preserve">Dieser Punkt ist für alle Betriebe anwendbar.
Warenbewegungen (Lieferant, Abnehmer, Artikel, Datum, Menge) sind aufgezeichnet. Direkte Lieferungen an Konsumenten oder an lokale Einzelhandelsgeschäfte können pauschal erfasst werden.
Die gesamte Anbaufläche aller für SwissGAP registrierten Kulturen muss erfasst sein (momentan nicht für jede Kultur einzeln verlangt). </t>
  </si>
  <si>
    <t xml:space="preserve">Ce point est applicable pour toutes les exploitations.
Les mouvements de marchandises (fournisseur, acheteur, article, date, quantité) sont enregistrés. Les livraisons directes aux consommateurs ou aux magasins de détail locaux peuvent être saisies de manière globale.
Toutes les surfaces de culture de toutes les cultures enregistrées pour SwissGAP doivent être enregistrées (actuellement pas exigé pour chaque culture différente). </t>
  </si>
  <si>
    <t>16.2</t>
  </si>
  <si>
    <t>Es ist jederzeit und für alle Produkte im Betrieb ersichtlich, ob es sich um SwissGAP Ware handelt oder nicht. Die Trennung von SwissGAP zu anderer Ware ist sichergestellt.</t>
  </si>
  <si>
    <t xml:space="preserve">Die Qualität der Produkte (SwissGAP ja/nein) kann in jedem Stadium des Produktionsprozesses eindeutig indentifiziert werden. Dies kann durch eine physische Identifikation / Kennzeichnung oder mittels eindeutiger Verfahren zur Warentrennung und allfälliger Aufzeichnungen geschehen. </t>
  </si>
  <si>
    <t>16.3</t>
  </si>
  <si>
    <t>Es gibt ein klares Verfahren zur Überprüfung des Warenausgangs (korrekte Deklaration der zertifizierten Produkte).</t>
  </si>
  <si>
    <t>Ein Check beim Warenausgang stellt sicher, dass die zertifizierten SwissGAP Produkte korrekt deklariert sind. Dies kann ein schriftliches Verfahren, eine mündliche Erklärung über die Vorgehensweise oder ein dokumentiertes Ergebnis der Prüfung sein.</t>
  </si>
  <si>
    <t>Il y a un processus clair pour vérifier la sortie des marchandises (déclaration correcte des produits certifiés).</t>
  </si>
  <si>
    <t>Un contrôle à la sortie des marchandises garantit que les produits certifiés SwissGAP sont correctement déclarés. Ce peut être une procédure écrite, une explication orale sur la manière de faire ou un résultat documenté de la vérification.</t>
  </si>
  <si>
    <t>16.4</t>
  </si>
  <si>
    <t>Zugekaufte Produkte können nur als SwissGAP vermarktet werden, wenn diese von einem zertifizierten Lieferanten stammen und die Ware auf den Eingangspapieren (Lieferschein/Rechnung des Lieferanten) mit SwissGAP deklariert ist.</t>
  </si>
  <si>
    <t>Les produits achetés ne peuvent être commercialisés sous SwissGAP que s'ils proviennent d'un fournisseur certifié et que la marchandise est déclarée SwissGAP sur les documents d'entrée (bulletin de livraison/facture du fournisseur).</t>
  </si>
  <si>
    <t>16.5</t>
  </si>
  <si>
    <t>Auswertung der Checkliste SwissGAP Hortikultur</t>
  </si>
  <si>
    <t>Elektronische Version:</t>
  </si>
  <si>
    <t>Bei der elektronischen Checkliste erfolgt diese Auswertung automatisch.</t>
  </si>
  <si>
    <t>Papierversion:</t>
  </si>
  <si>
    <t>Bei der Papierversion ist folgendermassen vorzugehen:</t>
  </si>
  <si>
    <t>1. Voraussetzung: Checkliste ist vollständig ausgefüllt
2. Für jedes Anforderungsniveau (Kritische -, Nicht-Kritische Muss-Kriterien, Empfehlungen) sind die Anzahl Kontrollpunkte, die mit 
    "nicht anwendbar" beanwortet wurden, separat zusammenzuzählen und in untenstehender Tabelle in die Spalte (B) einzutragen.
3. Die Anzahl "nicht anwendbarer" Kriterien (B) ist vom Total der Kriterien (A) abzuziehen, Resultat in Spalte (C) eintragen.
4. Für jedes Anforderungsniveau sind die Anzahl Kontrollpunkte, die mit "nein" beanwortet wurden, separat zusammenzuzählen und in 
    untenstehender Tabelle in die Spalte (D) einzutragen.
5. Die Anzahl mit "nein" beantworteten Kontrollpunkte (D) vom Total der anwendbaren Kriterien (C) abziehen und das Resultat durch das 
    Total der anwendbaren Kriterien (C) dividieren.
6. Das Ergebnis in Spalte (E), "Erreichter Erfüllungsgrad" eintragen und mit dem geforderten Erfüllungsgrad vergleichen.</t>
  </si>
  <si>
    <t>Grad</t>
  </si>
  <si>
    <t>Total
Kontroll-
punkte
(A)</t>
  </si>
  <si>
    <t>Unbe-antwortet</t>
  </si>
  <si>
    <t>Nicht-
anwendbare
Kontroll-
Punkte 
(B)</t>
  </si>
  <si>
    <t>Total 
Anzahl
anwendbare
Kontrollp. 
(C = A-B)</t>
  </si>
  <si>
    <t>Total 
Anzahl 
Nicht-
konformität-
 en (D)</t>
  </si>
  <si>
    <t>Erreichter 
Erfüllungs-
grad (%)
(E = (C-D)/C)</t>
  </si>
  <si>
    <t>Geforderter Erfüllungs-grad (%)</t>
  </si>
  <si>
    <t>Kritische
Musskriterien</t>
  </si>
  <si>
    <t>Nichtkritische
Musskriterien</t>
  </si>
  <si>
    <t>Empfehlungen</t>
  </si>
  <si>
    <t>-</t>
  </si>
  <si>
    <t>Total</t>
  </si>
  <si>
    <t>Interpretation der Resultate:</t>
  </si>
  <si>
    <t>Kritische Musskriterien:</t>
  </si>
  <si>
    <t>Liegt der erreichte Erfüllungsgrad unter dem geforderten Erfüllungsgrad von 100%, so sind für alle nicht erfüllten Kontrollpunkte Korrekturmassnahmen einzuleiten. Bei einer Rezertifizierung beträgt der für eine Korrektur zur Verfügung stehende Zeitraum maximal 28 Tage.</t>
  </si>
  <si>
    <t>Nichtkritische Musskriterien:</t>
  </si>
  <si>
    <t>Liegt der erreichte Erfüllungsgrad unter dem geforderten Erfüllungsgrad von 95%, so sind Korrekturmassnahmen für die mit "Nein" beantworteten Kontrollpunkte einzuleiten, bis der Erfüllungsgrad von 95% erreicht wird.</t>
  </si>
  <si>
    <t>Es ist keine Mindesterfüllung festgesetzt.</t>
  </si>
  <si>
    <t>English</t>
  </si>
  <si>
    <t>German</t>
  </si>
  <si>
    <t>French</t>
  </si>
  <si>
    <t>Spanish</t>
  </si>
  <si>
    <t>Italian</t>
  </si>
  <si>
    <t>Africans</t>
  </si>
  <si>
    <t>Greek</t>
  </si>
  <si>
    <t>Selected</t>
  </si>
  <si>
    <t>Language</t>
  </si>
  <si>
    <t>de</t>
  </si>
  <si>
    <t>en</t>
  </si>
  <si>
    <t>Englisch</t>
  </si>
  <si>
    <t>anglais</t>
  </si>
  <si>
    <t>inglés</t>
  </si>
  <si>
    <t>Deutsch</t>
  </si>
  <si>
    <t>allemand</t>
  </si>
  <si>
    <t>alemán</t>
  </si>
  <si>
    <t>fr</t>
  </si>
  <si>
    <t>Französisch</t>
  </si>
  <si>
    <t>français</t>
  </si>
  <si>
    <t>francés</t>
  </si>
  <si>
    <t>es</t>
  </si>
  <si>
    <t>Spanisch</t>
  </si>
  <si>
    <t>espagnol</t>
  </si>
  <si>
    <t>español</t>
  </si>
  <si>
    <t>Country</t>
  </si>
  <si>
    <t>XXX</t>
  </si>
  <si>
    <t>&lt;select&gt;</t>
  </si>
  <si>
    <t>&lt;Bitte wählen&gt;</t>
  </si>
  <si>
    <t>&lt;Choissisez&gt;</t>
  </si>
  <si>
    <t>&lt;Por Favor Seleccione&gt;</t>
  </si>
  <si>
    <t>EGY</t>
  </si>
  <si>
    <t>Egypt</t>
  </si>
  <si>
    <t>Ägypten</t>
  </si>
  <si>
    <t>Égypte</t>
  </si>
  <si>
    <t>Egipto</t>
  </si>
  <si>
    <t>ALA</t>
  </si>
  <si>
    <t>Åland Isl.</t>
  </si>
  <si>
    <t>Åland-Inseln</t>
  </si>
  <si>
    <t>Îles Åland</t>
  </si>
  <si>
    <t>Islas Åland</t>
  </si>
  <si>
    <t>ALB</t>
  </si>
  <si>
    <t>Albania</t>
  </si>
  <si>
    <t>Albanien</t>
  </si>
  <si>
    <t>Albanie</t>
  </si>
  <si>
    <t>DZA</t>
  </si>
  <si>
    <t>Algeria</t>
  </si>
  <si>
    <t>Algerien</t>
  </si>
  <si>
    <t>Algérie</t>
  </si>
  <si>
    <t>Argelia</t>
  </si>
  <si>
    <t>AND</t>
  </si>
  <si>
    <t>Andorra</t>
  </si>
  <si>
    <t>Andorre</t>
  </si>
  <si>
    <t>AGO</t>
  </si>
  <si>
    <t>Angola</t>
  </si>
  <si>
    <t>AIA</t>
  </si>
  <si>
    <t>Anguilla</t>
  </si>
  <si>
    <t>ATA</t>
  </si>
  <si>
    <t>Antarctica</t>
  </si>
  <si>
    <t>Antarktis</t>
  </si>
  <si>
    <t>Antarctique</t>
  </si>
  <si>
    <t>Antartida</t>
  </si>
  <si>
    <t>ATG</t>
  </si>
  <si>
    <t>Antigua/Barbuda</t>
  </si>
  <si>
    <t>Antigua und Barbuda</t>
  </si>
  <si>
    <t>Antigua-et-Barbuda</t>
  </si>
  <si>
    <t>Antigua y Barbuda</t>
  </si>
  <si>
    <t>GNQ</t>
  </si>
  <si>
    <t>Equatorial Guinea</t>
  </si>
  <si>
    <t>Äquatorialguinea</t>
  </si>
  <si>
    <t>Guinée Équatoriale</t>
  </si>
  <si>
    <t>Guinea Ecuatorial</t>
  </si>
  <si>
    <t>ARG</t>
  </si>
  <si>
    <t>Argentina</t>
  </si>
  <si>
    <t>Argentinien</t>
  </si>
  <si>
    <t>Argentine</t>
  </si>
  <si>
    <t>ARM</t>
  </si>
  <si>
    <t>Armenia</t>
  </si>
  <si>
    <t>Armenien</t>
  </si>
  <si>
    <t>Arménie</t>
  </si>
  <si>
    <t>ABW</t>
  </si>
  <si>
    <t>Aruba</t>
  </si>
  <si>
    <t>AZE</t>
  </si>
  <si>
    <t>Azerbaijan</t>
  </si>
  <si>
    <t>Aserbaidschan</t>
  </si>
  <si>
    <t>Azerbaïdjan</t>
  </si>
  <si>
    <t>Azerbaiyán</t>
  </si>
  <si>
    <t>ETH</t>
  </si>
  <si>
    <t>Ethiopia</t>
  </si>
  <si>
    <t>Äthiopien</t>
  </si>
  <si>
    <t>Éthiopie</t>
  </si>
  <si>
    <t>Etiopía</t>
  </si>
  <si>
    <t>AUS</t>
  </si>
  <si>
    <t>Australia</t>
  </si>
  <si>
    <t>Australien</t>
  </si>
  <si>
    <t>Australie</t>
  </si>
  <si>
    <t>BHS</t>
  </si>
  <si>
    <t>Bahamas</t>
  </si>
  <si>
    <t>BHR</t>
  </si>
  <si>
    <t>Bahrain</t>
  </si>
  <si>
    <t>Bahreïn</t>
  </si>
  <si>
    <t>BGD</t>
  </si>
  <si>
    <t>Bangladesh</t>
  </si>
  <si>
    <t>BRB</t>
  </si>
  <si>
    <t>Barbados</t>
  </si>
  <si>
    <t>Barbade</t>
  </si>
  <si>
    <t>BLR</t>
  </si>
  <si>
    <t>Belarus</t>
  </si>
  <si>
    <t>Bélarus</t>
  </si>
  <si>
    <t>BEL</t>
  </si>
  <si>
    <t>Belgium</t>
  </si>
  <si>
    <t>Belgien</t>
  </si>
  <si>
    <t>Belgique</t>
  </si>
  <si>
    <t>Bélgica</t>
  </si>
  <si>
    <t>BLZ</t>
  </si>
  <si>
    <t>Belize</t>
  </si>
  <si>
    <t>BEN</t>
  </si>
  <si>
    <t>Benin</t>
  </si>
  <si>
    <t>Bénin</t>
  </si>
  <si>
    <t>BMU</t>
  </si>
  <si>
    <t>Bermuda</t>
  </si>
  <si>
    <t>Bermudes</t>
  </si>
  <si>
    <t>BTN</t>
  </si>
  <si>
    <t>Bhutan</t>
  </si>
  <si>
    <t>Bhoutan</t>
  </si>
  <si>
    <t>BOL</t>
  </si>
  <si>
    <t>Bolivia</t>
  </si>
  <si>
    <t>Bolivien</t>
  </si>
  <si>
    <t>Bolivie</t>
  </si>
  <si>
    <t>BIH</t>
  </si>
  <si>
    <t>Bosnia/Herzegovina</t>
  </si>
  <si>
    <t>Bosnien-Herzegovina</t>
  </si>
  <si>
    <t>Bosnie-Herzégovine</t>
  </si>
  <si>
    <t>Bosnia y Herzegovina</t>
  </si>
  <si>
    <t>BWA</t>
  </si>
  <si>
    <t>Botswana</t>
  </si>
  <si>
    <t>BVT</t>
  </si>
  <si>
    <t>Bouvet Island</t>
  </si>
  <si>
    <t>Bouvet Insel</t>
  </si>
  <si>
    <t>Île Bouvet</t>
  </si>
  <si>
    <t>Isla Bouvet</t>
  </si>
  <si>
    <t>BRA</t>
  </si>
  <si>
    <t>Brazil</t>
  </si>
  <si>
    <t>Brasilien</t>
  </si>
  <si>
    <t>Brésil</t>
  </si>
  <si>
    <t>Brasil</t>
  </si>
  <si>
    <t>IOT</t>
  </si>
  <si>
    <t>British Indian Ocean Terr.</t>
  </si>
  <si>
    <t>British Indian Ocean</t>
  </si>
  <si>
    <t>Territoire Britannique de l'Océan Indien</t>
  </si>
  <si>
    <t>Territorio Oceánico de la India Británica</t>
  </si>
  <si>
    <t>BRN</t>
  </si>
  <si>
    <t>Brunei Darussalam</t>
  </si>
  <si>
    <t>Brunéi Darussalam</t>
  </si>
  <si>
    <t>BGR</t>
  </si>
  <si>
    <t>Bulgaria</t>
  </si>
  <si>
    <t>Bulgarien</t>
  </si>
  <si>
    <t>Bulgarie</t>
  </si>
  <si>
    <t>BFA</t>
  </si>
  <si>
    <t>Burkina Faso</t>
  </si>
  <si>
    <t>BDI</t>
  </si>
  <si>
    <t>Burundi</t>
  </si>
  <si>
    <t>CPV</t>
  </si>
  <si>
    <t>Cape Verde</t>
  </si>
  <si>
    <t>Cabo Verde</t>
  </si>
  <si>
    <t>Cap-vert</t>
  </si>
  <si>
    <t>CYM</t>
  </si>
  <si>
    <t>Cayman Isl.</t>
  </si>
  <si>
    <t>Cayman Islands</t>
  </si>
  <si>
    <t>Îles Caïmanes</t>
  </si>
  <si>
    <t>Islas Caimán</t>
  </si>
  <si>
    <t>CHL</t>
  </si>
  <si>
    <t>Chile</t>
  </si>
  <si>
    <t>Chili</t>
  </si>
  <si>
    <t>CHN</t>
  </si>
  <si>
    <t>China</t>
  </si>
  <si>
    <t>Chine</t>
  </si>
  <si>
    <t>CCK</t>
  </si>
  <si>
    <t>Cocos Isl.</t>
  </si>
  <si>
    <t>Cocos-Insel</t>
  </si>
  <si>
    <t>Îles Cocos (Keeling)</t>
  </si>
  <si>
    <t>Islas Cocos (Keeling)</t>
  </si>
  <si>
    <t>COM</t>
  </si>
  <si>
    <t>Comoros</t>
  </si>
  <si>
    <t>Comoren</t>
  </si>
  <si>
    <t>Comores</t>
  </si>
  <si>
    <t>COK</t>
  </si>
  <si>
    <t>Cook Islands</t>
  </si>
  <si>
    <t>Cook Inseln</t>
  </si>
  <si>
    <t>Îles Cook</t>
  </si>
  <si>
    <t>Islas Cook</t>
  </si>
  <si>
    <t>CRI</t>
  </si>
  <si>
    <t>Costa Rica</t>
  </si>
  <si>
    <t>DNK</t>
  </si>
  <si>
    <t>Denmark</t>
  </si>
  <si>
    <t>Dänemark</t>
  </si>
  <si>
    <t>Danemark</t>
  </si>
  <si>
    <t>Dinamarca</t>
  </si>
  <si>
    <t>DEU</t>
  </si>
  <si>
    <t>Germany</t>
  </si>
  <si>
    <t>Deutschland</t>
  </si>
  <si>
    <t>Allemagne</t>
  </si>
  <si>
    <t>Alemania</t>
  </si>
  <si>
    <t>DJI</t>
  </si>
  <si>
    <t>Djibouti</t>
  </si>
  <si>
    <t>DMA</t>
  </si>
  <si>
    <t>Dominica</t>
  </si>
  <si>
    <t>Dominique</t>
  </si>
  <si>
    <t>DOM</t>
  </si>
  <si>
    <t>Dominican Republic</t>
  </si>
  <si>
    <t>Dominikanische Republik</t>
  </si>
  <si>
    <t>République Dominicaine</t>
  </si>
  <si>
    <t>República Dominicana</t>
  </si>
  <si>
    <t>ECU</t>
  </si>
  <si>
    <t>Ecuador</t>
  </si>
  <si>
    <t>Équateur</t>
  </si>
  <si>
    <t>SLV</t>
  </si>
  <si>
    <t>El Salvador</t>
  </si>
  <si>
    <t>CIV</t>
  </si>
  <si>
    <t>Côte d'Ivoire</t>
  </si>
  <si>
    <t>Elfenbeinküste</t>
  </si>
  <si>
    <t>Costa de Marfil</t>
  </si>
  <si>
    <t>ERI</t>
  </si>
  <si>
    <t>Eritrea</t>
  </si>
  <si>
    <t>Érythrée</t>
  </si>
  <si>
    <t>EST</t>
  </si>
  <si>
    <t>Estonia</t>
  </si>
  <si>
    <t>Estland</t>
  </si>
  <si>
    <t>Estonie</t>
  </si>
  <si>
    <t>EUR</t>
  </si>
  <si>
    <t>European Union</t>
  </si>
  <si>
    <t>Europäische Union</t>
  </si>
  <si>
    <t>Union Européenne</t>
  </si>
  <si>
    <t>EUROPEAN UNION</t>
  </si>
  <si>
    <t>FLK</t>
  </si>
  <si>
    <t>Falkland Isl.</t>
  </si>
  <si>
    <t>Falkland Inseln</t>
  </si>
  <si>
    <t>Îles (malvinas) Falkland</t>
  </si>
  <si>
    <t>Islas Malvinas</t>
  </si>
  <si>
    <t>FRO</t>
  </si>
  <si>
    <t>Faroe Isl.</t>
  </si>
  <si>
    <t>Faroer Inseln</t>
  </si>
  <si>
    <t>Îles Féroé</t>
  </si>
  <si>
    <t>Islas Faroe</t>
  </si>
  <si>
    <t>FJI</t>
  </si>
  <si>
    <t>Fiji</t>
  </si>
  <si>
    <t>Fidschi Inseln</t>
  </si>
  <si>
    <t>Fidji</t>
  </si>
  <si>
    <t>FIN</t>
  </si>
  <si>
    <t>Finland</t>
  </si>
  <si>
    <t>Finnland</t>
  </si>
  <si>
    <t>Finlande</t>
  </si>
  <si>
    <t>Finlandia</t>
  </si>
  <si>
    <t>FRA</t>
  </si>
  <si>
    <t>France</t>
  </si>
  <si>
    <t>Frankreich</t>
  </si>
  <si>
    <t>Francia</t>
  </si>
  <si>
    <t>GUF</t>
  </si>
  <si>
    <t>French Guiana</t>
  </si>
  <si>
    <t>Französisch Guyana</t>
  </si>
  <si>
    <t>Guyane Française</t>
  </si>
  <si>
    <t>Guinea Francesa</t>
  </si>
  <si>
    <t>PYF</t>
  </si>
  <si>
    <t>French Polynesia</t>
  </si>
  <si>
    <t>Französisch Polynesien</t>
  </si>
  <si>
    <t>Polynésie Française</t>
  </si>
  <si>
    <t>Polinesia Francesa</t>
  </si>
  <si>
    <t>ATF</t>
  </si>
  <si>
    <t>French Southern Terr.</t>
  </si>
  <si>
    <t>Französische Überseegebiete</t>
  </si>
  <si>
    <t>Terres Australes Françaises</t>
  </si>
  <si>
    <t>Territorios Sureños de Francia</t>
  </si>
  <si>
    <t>GAB</t>
  </si>
  <si>
    <t>Gabon</t>
  </si>
  <si>
    <t>Gabun</t>
  </si>
  <si>
    <t>Gabón</t>
  </si>
  <si>
    <t>GMB</t>
  </si>
  <si>
    <t>Gambia</t>
  </si>
  <si>
    <t>Gambie</t>
  </si>
  <si>
    <t>GEO</t>
  </si>
  <si>
    <t>Georgia</t>
  </si>
  <si>
    <t>Georgien</t>
  </si>
  <si>
    <t>Géorgie</t>
  </si>
  <si>
    <t>GHA</t>
  </si>
  <si>
    <t>Ghana</t>
  </si>
  <si>
    <t>GIB</t>
  </si>
  <si>
    <t>Gibraltar</t>
  </si>
  <si>
    <t>GRD</t>
  </si>
  <si>
    <t>Grenada</t>
  </si>
  <si>
    <t>Grenade</t>
  </si>
  <si>
    <t>Granada</t>
  </si>
  <si>
    <t>GRC</t>
  </si>
  <si>
    <t>Greece</t>
  </si>
  <si>
    <t>Griechenland</t>
  </si>
  <si>
    <t>Grèce</t>
  </si>
  <si>
    <t>Grecia</t>
  </si>
  <si>
    <t>GRL</t>
  </si>
  <si>
    <t>Greenland</t>
  </si>
  <si>
    <t>Grönland</t>
  </si>
  <si>
    <t>Groenland</t>
  </si>
  <si>
    <t>Groenlandia</t>
  </si>
  <si>
    <t>GBR</t>
  </si>
  <si>
    <t>United Kingdom</t>
  </si>
  <si>
    <t>Großbritannien</t>
  </si>
  <si>
    <t>Royaume-Uni</t>
  </si>
  <si>
    <t>Reino Unido</t>
  </si>
  <si>
    <t>GLP</t>
  </si>
  <si>
    <t>Guadeloupe</t>
  </si>
  <si>
    <t>Guadalupe</t>
  </si>
  <si>
    <t>GUM</t>
  </si>
  <si>
    <t>Guam</t>
  </si>
  <si>
    <t>GTM</t>
  </si>
  <si>
    <t>Guatemala</t>
  </si>
  <si>
    <t>GIN</t>
  </si>
  <si>
    <t>Guinea</t>
  </si>
  <si>
    <t>Guinée</t>
  </si>
  <si>
    <t>GNB</t>
  </si>
  <si>
    <t>Guinea-Bissau</t>
  </si>
  <si>
    <t>Guinée-Bissau</t>
  </si>
  <si>
    <t>GUY</t>
  </si>
  <si>
    <t>Guyana</t>
  </si>
  <si>
    <t>Guayana</t>
  </si>
  <si>
    <t>HTI</t>
  </si>
  <si>
    <t>Haiti</t>
  </si>
  <si>
    <t>Haïti</t>
  </si>
  <si>
    <t>Haití</t>
  </si>
  <si>
    <t>HMD</t>
  </si>
  <si>
    <t>Heard Isl./McDonald Isl.</t>
  </si>
  <si>
    <t>Heard and McDonald</t>
  </si>
  <si>
    <t>Îles Heard et Mcdonald</t>
  </si>
  <si>
    <t>Islas Heard e Islas McDonald</t>
  </si>
  <si>
    <t>HND</t>
  </si>
  <si>
    <t>Honduras</t>
  </si>
  <si>
    <t>HKG</t>
  </si>
  <si>
    <t>Hong Kong</t>
  </si>
  <si>
    <t>Hongkong</t>
  </si>
  <si>
    <t>Hong-Kong</t>
  </si>
  <si>
    <t>IND</t>
  </si>
  <si>
    <t>India</t>
  </si>
  <si>
    <t>Indien</t>
  </si>
  <si>
    <t>Inde</t>
  </si>
  <si>
    <t>IDN</t>
  </si>
  <si>
    <t>Indonesia</t>
  </si>
  <si>
    <t>Indonesien</t>
  </si>
  <si>
    <t>Indonésie</t>
  </si>
  <si>
    <t>IMN</t>
  </si>
  <si>
    <t>Isle of Man</t>
  </si>
  <si>
    <t>Insel Man</t>
  </si>
  <si>
    <t>Île de Man</t>
  </si>
  <si>
    <t>Isla de Man</t>
  </si>
  <si>
    <t>IRQ</t>
  </si>
  <si>
    <t>Iraq</t>
  </si>
  <si>
    <t>Irak</t>
  </si>
  <si>
    <t>IRN</t>
  </si>
  <si>
    <t>Iran</t>
  </si>
  <si>
    <t>République Islamique d'Iran</t>
  </si>
  <si>
    <t>Irán</t>
  </si>
  <si>
    <t>IRL</t>
  </si>
  <si>
    <t>Ireland</t>
  </si>
  <si>
    <t>Irland</t>
  </si>
  <si>
    <t>Irlande</t>
  </si>
  <si>
    <t>Irlanda</t>
  </si>
  <si>
    <t>ISL</t>
  </si>
  <si>
    <t>Iceland</t>
  </si>
  <si>
    <t>Island</t>
  </si>
  <si>
    <t>Islande</t>
  </si>
  <si>
    <t>Islandia</t>
  </si>
  <si>
    <t>ISR</t>
  </si>
  <si>
    <t>Israel</t>
  </si>
  <si>
    <t>Israël</t>
  </si>
  <si>
    <t>ITA</t>
  </si>
  <si>
    <t>Italy</t>
  </si>
  <si>
    <t>Italien</t>
  </si>
  <si>
    <t>Italie</t>
  </si>
  <si>
    <t>Italia</t>
  </si>
  <si>
    <t>JAM</t>
  </si>
  <si>
    <t>Jamaica</t>
  </si>
  <si>
    <t>Jamaika</t>
  </si>
  <si>
    <t>Jamaïque</t>
  </si>
  <si>
    <t>JPN</t>
  </si>
  <si>
    <t>Japan</t>
  </si>
  <si>
    <t>Japon</t>
  </si>
  <si>
    <t>Japón</t>
  </si>
  <si>
    <t>YEM</t>
  </si>
  <si>
    <t>Yemen</t>
  </si>
  <si>
    <t>Jemen</t>
  </si>
  <si>
    <t>Yémen</t>
  </si>
  <si>
    <t>JOR</t>
  </si>
  <si>
    <t>Jordan</t>
  </si>
  <si>
    <t>Jordanien</t>
  </si>
  <si>
    <t>Jordanie</t>
  </si>
  <si>
    <t>Jordania</t>
  </si>
  <si>
    <t>SCG</t>
  </si>
  <si>
    <t>Serbia/Montenegro</t>
  </si>
  <si>
    <t>Jugoslawien</t>
  </si>
  <si>
    <t>Serbie-et-Monténégro</t>
  </si>
  <si>
    <t>Serbia y Montenegro</t>
  </si>
  <si>
    <t>KHM</t>
  </si>
  <si>
    <t>Cambodia</t>
  </si>
  <si>
    <t>Kambodscha</t>
  </si>
  <si>
    <t>Cambodge</t>
  </si>
  <si>
    <t>Camboya</t>
  </si>
  <si>
    <t>CMR</t>
  </si>
  <si>
    <t>Cameroon</t>
  </si>
  <si>
    <t>Kamerun</t>
  </si>
  <si>
    <t>Cameroun</t>
  </si>
  <si>
    <t>Camerún</t>
  </si>
  <si>
    <t>CAN</t>
  </si>
  <si>
    <t>Canada</t>
  </si>
  <si>
    <t>Kanada</t>
  </si>
  <si>
    <t>Canadá</t>
  </si>
  <si>
    <t>KAZ</t>
  </si>
  <si>
    <t>Kazakhstan</t>
  </si>
  <si>
    <t>Kasachstan</t>
  </si>
  <si>
    <t>Kazajstán</t>
  </si>
  <si>
    <t>QAT</t>
  </si>
  <si>
    <t>Qatar</t>
  </si>
  <si>
    <t>Katar</t>
  </si>
  <si>
    <t>KEN</t>
  </si>
  <si>
    <t>Kenya</t>
  </si>
  <si>
    <t>Kenia</t>
  </si>
  <si>
    <t>KGZ</t>
  </si>
  <si>
    <t>Kyrgyzstan</t>
  </si>
  <si>
    <t>Kirgistan</t>
  </si>
  <si>
    <t>Kirghizistan</t>
  </si>
  <si>
    <t>Kirgistán</t>
  </si>
  <si>
    <t>KIR</t>
  </si>
  <si>
    <t>Kiribati</t>
  </si>
  <si>
    <t>COL</t>
  </si>
  <si>
    <t>Colombia</t>
  </si>
  <si>
    <t>Kolumbien</t>
  </si>
  <si>
    <t>Colombie</t>
  </si>
  <si>
    <t>COG</t>
  </si>
  <si>
    <t>Congo (Brazzaville)</t>
  </si>
  <si>
    <t>Kongo</t>
  </si>
  <si>
    <t>République du Congo</t>
  </si>
  <si>
    <t>Congo</t>
  </si>
  <si>
    <t>HRV</t>
  </si>
  <si>
    <t>Croatia</t>
  </si>
  <si>
    <t>Kroatien</t>
  </si>
  <si>
    <t>Croatie</t>
  </si>
  <si>
    <t>Croacia</t>
  </si>
  <si>
    <t>CUB</t>
  </si>
  <si>
    <t>Cuba</t>
  </si>
  <si>
    <t>Kuba</t>
  </si>
  <si>
    <t>KWT</t>
  </si>
  <si>
    <t>Kuwait</t>
  </si>
  <si>
    <t>Koweït</t>
  </si>
  <si>
    <t>LAO</t>
  </si>
  <si>
    <t>Laos</t>
  </si>
  <si>
    <t>République Démocratique Populaire Lao</t>
  </si>
  <si>
    <t>LBN</t>
  </si>
  <si>
    <t>Lebanon</t>
  </si>
  <si>
    <t>Liban</t>
  </si>
  <si>
    <t>Líbano</t>
  </si>
  <si>
    <t>LSO</t>
  </si>
  <si>
    <t>Lesotho</t>
  </si>
  <si>
    <t>Lesoto</t>
  </si>
  <si>
    <t>LVA</t>
  </si>
  <si>
    <t>Latvia</t>
  </si>
  <si>
    <t>Lettland</t>
  </si>
  <si>
    <t>Lettonie</t>
  </si>
  <si>
    <t>Letonia</t>
  </si>
  <si>
    <t>LBR</t>
  </si>
  <si>
    <t>Liberia</t>
  </si>
  <si>
    <t>Libéria</t>
  </si>
  <si>
    <t>LBY</t>
  </si>
  <si>
    <t>Libia</t>
  </si>
  <si>
    <t>Libyen</t>
  </si>
  <si>
    <t>Jamahiriya Arabe Libyenne</t>
  </si>
  <si>
    <t>LIE</t>
  </si>
  <si>
    <t>Liechtenstein</t>
  </si>
  <si>
    <t>LTU</t>
  </si>
  <si>
    <t>Lithuania</t>
  </si>
  <si>
    <t>Litauen</t>
  </si>
  <si>
    <t>Lituanie</t>
  </si>
  <si>
    <t>Lituania</t>
  </si>
  <si>
    <t>LUX</t>
  </si>
  <si>
    <t>Luxembourg</t>
  </si>
  <si>
    <t>Luxemburg</t>
  </si>
  <si>
    <t>Luxemburgo</t>
  </si>
  <si>
    <t>MAC</t>
  </si>
  <si>
    <t>Macao</t>
  </si>
  <si>
    <t>Macau</t>
  </si>
  <si>
    <t>MDG</t>
  </si>
  <si>
    <t>Madagascar</t>
  </si>
  <si>
    <t>Madagaskar</t>
  </si>
  <si>
    <t>MWI</t>
  </si>
  <si>
    <t>Malawi</t>
  </si>
  <si>
    <t>MYS</t>
  </si>
  <si>
    <t>Malaysia</t>
  </si>
  <si>
    <t>Malaisie</t>
  </si>
  <si>
    <t>Malasia</t>
  </si>
  <si>
    <t>MDV</t>
  </si>
  <si>
    <t>Maldives</t>
  </si>
  <si>
    <t>Malediven</t>
  </si>
  <si>
    <t>Maldivas</t>
  </si>
  <si>
    <t>MLI</t>
  </si>
  <si>
    <t>Mali</t>
  </si>
  <si>
    <t>MLT</t>
  </si>
  <si>
    <t>Malta</t>
  </si>
  <si>
    <t>Malte</t>
  </si>
  <si>
    <t>MAR</t>
  </si>
  <si>
    <t>Morocco</t>
  </si>
  <si>
    <t>Marokko</t>
  </si>
  <si>
    <t>Maroc</t>
  </si>
  <si>
    <t>Marruecos</t>
  </si>
  <si>
    <t>MHL</t>
  </si>
  <si>
    <t>Marshall Isl.</t>
  </si>
  <si>
    <t>Marschall-Inseln</t>
  </si>
  <si>
    <t>Îles Marshall</t>
  </si>
  <si>
    <t>Islas Marshall</t>
  </si>
  <si>
    <t>MTQ</t>
  </si>
  <si>
    <t>Martinique</t>
  </si>
  <si>
    <t>Martinica</t>
  </si>
  <si>
    <t>MRT</t>
  </si>
  <si>
    <t>Mauritania</t>
  </si>
  <si>
    <t>Mauretanien</t>
  </si>
  <si>
    <t>Mauritanie</t>
  </si>
  <si>
    <t>MUS</t>
  </si>
  <si>
    <t>Mauritius</t>
  </si>
  <si>
    <t>Maurice</t>
  </si>
  <si>
    <t>Mauricio</t>
  </si>
  <si>
    <t>MYT</t>
  </si>
  <si>
    <t>Mayotte</t>
  </si>
  <si>
    <t>Mayote</t>
  </si>
  <si>
    <t>MKD</t>
  </si>
  <si>
    <t>Macedonia</t>
  </si>
  <si>
    <t>Mazedonien</t>
  </si>
  <si>
    <t>L'ex-République Yougoslave de Macédoine</t>
  </si>
  <si>
    <t>MEX</t>
  </si>
  <si>
    <t>Mexico</t>
  </si>
  <si>
    <t>Mexiko</t>
  </si>
  <si>
    <t>Mexique</t>
  </si>
  <si>
    <t>México</t>
  </si>
  <si>
    <t>FSM</t>
  </si>
  <si>
    <t>Micronesia</t>
  </si>
  <si>
    <t>Mikronesien</t>
  </si>
  <si>
    <t>États Fédérés de Micronésie</t>
  </si>
  <si>
    <t>MDA</t>
  </si>
  <si>
    <t>Moldova</t>
  </si>
  <si>
    <t>Moldau</t>
  </si>
  <si>
    <t>République de Moldova</t>
  </si>
  <si>
    <t>Moldavia</t>
  </si>
  <si>
    <t>MCO</t>
  </si>
  <si>
    <t>Monaco</t>
  </si>
  <si>
    <t>Mónaco</t>
  </si>
  <si>
    <t>MNG</t>
  </si>
  <si>
    <t>Mongolia</t>
  </si>
  <si>
    <t>Mongolei</t>
  </si>
  <si>
    <t>Mongolie</t>
  </si>
  <si>
    <t>MSR</t>
  </si>
  <si>
    <t>Montserrat</t>
  </si>
  <si>
    <t>MOZ</t>
  </si>
  <si>
    <t>Mozambique</t>
  </si>
  <si>
    <t>Mosambik</t>
  </si>
  <si>
    <t>MMR</t>
  </si>
  <si>
    <t>Myanmar</t>
  </si>
  <si>
    <t>Mianmar</t>
  </si>
  <si>
    <t>NAM</t>
  </si>
  <si>
    <t>Namibia</t>
  </si>
  <si>
    <t>Namibie</t>
  </si>
  <si>
    <t>NRU</t>
  </si>
  <si>
    <t>Nauru</t>
  </si>
  <si>
    <t>NPL</t>
  </si>
  <si>
    <t>Nepal</t>
  </si>
  <si>
    <t>Népal</t>
  </si>
  <si>
    <t>NCL</t>
  </si>
  <si>
    <t>New Caledonia</t>
  </si>
  <si>
    <t>Neukaledonien</t>
  </si>
  <si>
    <t>Nouvelle-Calédonie</t>
  </si>
  <si>
    <t>Nueva Caledonia</t>
  </si>
  <si>
    <t>NZL</t>
  </si>
  <si>
    <t>New Zealand</t>
  </si>
  <si>
    <t>Neuseeland</t>
  </si>
  <si>
    <t>Nouvelle-Zélande</t>
  </si>
  <si>
    <t>Nueva Zelanda</t>
  </si>
  <si>
    <t>NIC</t>
  </si>
  <si>
    <t>Nicaragua</t>
  </si>
  <si>
    <t>NLD</t>
  </si>
  <si>
    <t>Netherlands</t>
  </si>
  <si>
    <t>Niederlande</t>
  </si>
  <si>
    <t>Pays-Bas</t>
  </si>
  <si>
    <t>Holanda</t>
  </si>
  <si>
    <t>ANT</t>
  </si>
  <si>
    <t>Netherlands Antilles</t>
  </si>
  <si>
    <t>Niederlandische Antillen</t>
  </si>
  <si>
    <t>Antilles Néerlandaises</t>
  </si>
  <si>
    <t>Antillas Holandesas</t>
  </si>
  <si>
    <t>NER</t>
  </si>
  <si>
    <t>Niger</t>
  </si>
  <si>
    <t>Níger</t>
  </si>
  <si>
    <t>NGA</t>
  </si>
  <si>
    <t>Nigeria</t>
  </si>
  <si>
    <t>Nigéria</t>
  </si>
  <si>
    <t>NIU</t>
  </si>
  <si>
    <t>Niue</t>
  </si>
  <si>
    <t>Niué</t>
  </si>
  <si>
    <t>PRK</t>
  </si>
  <si>
    <t>Korea (North)</t>
  </si>
  <si>
    <t>Nordkorea</t>
  </si>
  <si>
    <t>République Populaire Démocratique de Corée</t>
  </si>
  <si>
    <t>Corea</t>
  </si>
  <si>
    <t>MNP</t>
  </si>
  <si>
    <t>Northern Mariana Isl.</t>
  </si>
  <si>
    <t>Nördliche Marianen Inseln</t>
  </si>
  <si>
    <t>Îles Mariannes du Nord</t>
  </si>
  <si>
    <t>Islas de Norte-Mariana</t>
  </si>
  <si>
    <t>NFK</t>
  </si>
  <si>
    <t>Norfolk Isl.</t>
  </si>
  <si>
    <t>Norfolk Inseln</t>
  </si>
  <si>
    <t>Île Norfolk</t>
  </si>
  <si>
    <t>Islas Norfolk</t>
  </si>
  <si>
    <t>NOR</t>
  </si>
  <si>
    <t>Norway</t>
  </si>
  <si>
    <t>Norwegen</t>
  </si>
  <si>
    <t>Norvège</t>
  </si>
  <si>
    <t>Noruega</t>
  </si>
  <si>
    <t>OMN</t>
  </si>
  <si>
    <t>Oman</t>
  </si>
  <si>
    <t>Omán</t>
  </si>
  <si>
    <t>AUT</t>
  </si>
  <si>
    <t>Austria</t>
  </si>
  <si>
    <t>Österreich</t>
  </si>
  <si>
    <t>Autriche</t>
  </si>
  <si>
    <t>TLS</t>
  </si>
  <si>
    <t>Timor-Leste</t>
  </si>
  <si>
    <t>Osttimor</t>
  </si>
  <si>
    <t>Timor Leste</t>
  </si>
  <si>
    <t>PAK</t>
  </si>
  <si>
    <t>Pakistan</t>
  </si>
  <si>
    <t>Pakistán</t>
  </si>
  <si>
    <t>PSE</t>
  </si>
  <si>
    <t>Palestinian Territories</t>
  </si>
  <si>
    <t>Palästinensische Gebiete</t>
  </si>
  <si>
    <t>Territoire Palestinien Occupé</t>
  </si>
  <si>
    <t>Palestina</t>
  </si>
  <si>
    <t>PLW</t>
  </si>
  <si>
    <t>Palau</t>
  </si>
  <si>
    <t>Palaos</t>
  </si>
  <si>
    <t>PAN</t>
  </si>
  <si>
    <t>Panama</t>
  </si>
  <si>
    <t>Panamá</t>
  </si>
  <si>
    <t>PNG</t>
  </si>
  <si>
    <t>Papua New Guinea</t>
  </si>
  <si>
    <t>Papua-Neuguinea</t>
  </si>
  <si>
    <t>Papouasie-Nouvelle-Guinée</t>
  </si>
  <si>
    <t>Papúa Nueva Guinea</t>
  </si>
  <si>
    <t>PRY</t>
  </si>
  <si>
    <t>Paraguay</t>
  </si>
  <si>
    <t>PER</t>
  </si>
  <si>
    <t>Peru</t>
  </si>
  <si>
    <t>Pérou</t>
  </si>
  <si>
    <t>Perú</t>
  </si>
  <si>
    <t>PHL</t>
  </si>
  <si>
    <t>Philippines</t>
  </si>
  <si>
    <t>Philippinen</t>
  </si>
  <si>
    <t>Filipinas</t>
  </si>
  <si>
    <t>PCN</t>
  </si>
  <si>
    <t>Pitcairn</t>
  </si>
  <si>
    <t>POL</t>
  </si>
  <si>
    <t>Poland</t>
  </si>
  <si>
    <t>Polen</t>
  </si>
  <si>
    <t>Pologne</t>
  </si>
  <si>
    <t>Polonia</t>
  </si>
  <si>
    <t>PRT</t>
  </si>
  <si>
    <t>Portugal</t>
  </si>
  <si>
    <t>PRI</t>
  </si>
  <si>
    <t>Puerto Rico</t>
  </si>
  <si>
    <t>Porto Rico</t>
  </si>
  <si>
    <t>CAF</t>
  </si>
  <si>
    <t>Central African Republic</t>
  </si>
  <si>
    <t>Republik Zentralafrika</t>
  </si>
  <si>
    <t>République Centrafricaine</t>
  </si>
  <si>
    <t>República Centroafricana</t>
  </si>
  <si>
    <t>REU</t>
  </si>
  <si>
    <t>Réunion</t>
  </si>
  <si>
    <t>Reunion</t>
  </si>
  <si>
    <t>Reunión</t>
  </si>
  <si>
    <t>RWA</t>
  </si>
  <si>
    <t>Rwanda</t>
  </si>
  <si>
    <t>Ruanda</t>
  </si>
  <si>
    <t>ROU</t>
  </si>
  <si>
    <t>Romania</t>
  </si>
  <si>
    <t>Rumanien</t>
  </si>
  <si>
    <t>Roumanie</t>
  </si>
  <si>
    <t>Rumanía</t>
  </si>
  <si>
    <t>RUS</t>
  </si>
  <si>
    <t>Russia</t>
  </si>
  <si>
    <t>Russland</t>
  </si>
  <si>
    <t>Fédération de Russie</t>
  </si>
  <si>
    <t>Rusia</t>
  </si>
  <si>
    <t>KNA</t>
  </si>
  <si>
    <t>Saint Kitts/Nevis</t>
  </si>
  <si>
    <t>Saint Kitts and Nevi</t>
  </si>
  <si>
    <t>Saint-Kitts-et-Nevis</t>
  </si>
  <si>
    <t>Santa Kitts y Nevis</t>
  </si>
  <si>
    <t>LCA</t>
  </si>
  <si>
    <t>Saint Lucia</t>
  </si>
  <si>
    <t>Sainte-Lucie</t>
  </si>
  <si>
    <t>Santa Lucía</t>
  </si>
  <si>
    <t>VCT</t>
  </si>
  <si>
    <t>Saint Vincent/Grenadines</t>
  </si>
  <si>
    <t>Saint Vincent and Th</t>
  </si>
  <si>
    <t>Saint-Vincent-et-les Grenadines</t>
  </si>
  <si>
    <t>San Vincente y Las Granadinas</t>
  </si>
  <si>
    <t>SLB</t>
  </si>
  <si>
    <t>Solomon Isl.</t>
  </si>
  <si>
    <t>Salomoninseln</t>
  </si>
  <si>
    <t>Îles Salomon</t>
  </si>
  <si>
    <t>Islas Salomón</t>
  </si>
  <si>
    <t>ZMB</t>
  </si>
  <si>
    <t>Zambia</t>
  </si>
  <si>
    <t>Sambia</t>
  </si>
  <si>
    <t>Zambie</t>
  </si>
  <si>
    <t>ASM</t>
  </si>
  <si>
    <t>American Samoa</t>
  </si>
  <si>
    <t>Samoa</t>
  </si>
  <si>
    <t>Samoa Américaines</t>
  </si>
  <si>
    <t>Samoa americana</t>
  </si>
  <si>
    <t>WSM</t>
  </si>
  <si>
    <t>Samoa-Inseln</t>
  </si>
  <si>
    <t>SMR</t>
  </si>
  <si>
    <t>San Marino</t>
  </si>
  <si>
    <t>Saint-Marin</t>
  </si>
  <si>
    <t>STP</t>
  </si>
  <si>
    <t>Sao Tome/Principe</t>
  </si>
  <si>
    <t>Sao Tome and Principe</t>
  </si>
  <si>
    <t>Sao Tomé-et-Principe</t>
  </si>
  <si>
    <t>Santo Tomé y Príncipe</t>
  </si>
  <si>
    <t>SAU</t>
  </si>
  <si>
    <t>Saudi Arabia</t>
  </si>
  <si>
    <t>Saudi-Arabien</t>
  </si>
  <si>
    <t>Arabie Saoudite</t>
  </si>
  <si>
    <t>Arabia Saudí</t>
  </si>
  <si>
    <t>SWE</t>
  </si>
  <si>
    <t>Sweden</t>
  </si>
  <si>
    <t>Schweden</t>
  </si>
  <si>
    <t>Suède</t>
  </si>
  <si>
    <t>Suecia</t>
  </si>
  <si>
    <t>CHE</t>
  </si>
  <si>
    <t>Switzerland</t>
  </si>
  <si>
    <t>Schweiz</t>
  </si>
  <si>
    <t>Suisse</t>
  </si>
  <si>
    <t>Suiza</t>
  </si>
  <si>
    <t>SEN</t>
  </si>
  <si>
    <t>Senegal</t>
  </si>
  <si>
    <t>Sénégal</t>
  </si>
  <si>
    <t>SYC</t>
  </si>
  <si>
    <t>Seychelles</t>
  </si>
  <si>
    <t>Seychellen</t>
  </si>
  <si>
    <t>SLE</t>
  </si>
  <si>
    <t>Sierra Leone</t>
  </si>
  <si>
    <t>Sierra Leona</t>
  </si>
  <si>
    <t>ZWE</t>
  </si>
  <si>
    <t>Zimbabwe</t>
  </si>
  <si>
    <t>Simbabwe</t>
  </si>
  <si>
    <t>Zimbabue</t>
  </si>
  <si>
    <t>SGP</t>
  </si>
  <si>
    <t>Singapore</t>
  </si>
  <si>
    <t>Singapur</t>
  </si>
  <si>
    <t>Singapour</t>
  </si>
  <si>
    <t>SVN</t>
  </si>
  <si>
    <t>Slovenia</t>
  </si>
  <si>
    <t>Slovenien</t>
  </si>
  <si>
    <t>Slovénie</t>
  </si>
  <si>
    <t>Eslovenia</t>
  </si>
  <si>
    <t>SVK</t>
  </si>
  <si>
    <t>Slovakia</t>
  </si>
  <si>
    <t>Slowakei</t>
  </si>
  <si>
    <t>Slovaquie</t>
  </si>
  <si>
    <t>Eslovaquia</t>
  </si>
  <si>
    <t>SOM</t>
  </si>
  <si>
    <t>Somalia</t>
  </si>
  <si>
    <t>Somalie</t>
  </si>
  <si>
    <t>ESP</t>
  </si>
  <si>
    <t>Spain</t>
  </si>
  <si>
    <t>Spanien</t>
  </si>
  <si>
    <t>Espagne</t>
  </si>
  <si>
    <t>España</t>
  </si>
  <si>
    <t>LKA</t>
  </si>
  <si>
    <t>Sri Lanka</t>
  </si>
  <si>
    <t>SHN</t>
  </si>
  <si>
    <t>Saint Helena</t>
  </si>
  <si>
    <t>St. Helena</t>
  </si>
  <si>
    <t>Sainte-Hélène</t>
  </si>
  <si>
    <t>Santa Helena</t>
  </si>
  <si>
    <t>SPM</t>
  </si>
  <si>
    <t>Saint-Pierre/Miquelon</t>
  </si>
  <si>
    <t>St. Pierre and Mique</t>
  </si>
  <si>
    <t>Saint-Pierre-et-Miquelon</t>
  </si>
  <si>
    <t>San Pedro y Miquelon</t>
  </si>
  <si>
    <t>ZAF</t>
  </si>
  <si>
    <t>South Africa</t>
  </si>
  <si>
    <t>Südafrika</t>
  </si>
  <si>
    <t>Afrique du Sud</t>
  </si>
  <si>
    <t>Sudáfrica</t>
  </si>
  <si>
    <t>SDN</t>
  </si>
  <si>
    <t>Sudan</t>
  </si>
  <si>
    <t>Soudan</t>
  </si>
  <si>
    <t>Sudán</t>
  </si>
  <si>
    <t>SGS</t>
  </si>
  <si>
    <t>South Georgia/South Sandwich Isl.</t>
  </si>
  <si>
    <t>Südgeorgien</t>
  </si>
  <si>
    <t>Géorgie du Sud et les Îles Sandwich du Sud</t>
  </si>
  <si>
    <t>Georgia del Sur e Islas Sandwich del Sur</t>
  </si>
  <si>
    <t>KOR</t>
  </si>
  <si>
    <t>Korea (South)</t>
  </si>
  <si>
    <t>Südkorea</t>
  </si>
  <si>
    <t>République de Corée</t>
  </si>
  <si>
    <t>SUR</t>
  </si>
  <si>
    <t>Suriname</t>
  </si>
  <si>
    <t>Surinam</t>
  </si>
  <si>
    <t>Surinám</t>
  </si>
  <si>
    <t>SJM</t>
  </si>
  <si>
    <t>Svalbard/Jan Mayen</t>
  </si>
  <si>
    <t>Svalbard und Jan Meyen</t>
  </si>
  <si>
    <t>Svalbard et Île Jan Mayen</t>
  </si>
  <si>
    <t>Esvalbard y Jan Mayen</t>
  </si>
  <si>
    <t>SWZ</t>
  </si>
  <si>
    <t>Swaziland</t>
  </si>
  <si>
    <t>Swasiland</t>
  </si>
  <si>
    <t>Suazilandia</t>
  </si>
  <si>
    <t>SYR</t>
  </si>
  <si>
    <t>Syria</t>
  </si>
  <si>
    <t>Syrien</t>
  </si>
  <si>
    <t>République Arabe Syrienne</t>
  </si>
  <si>
    <t>Siria</t>
  </si>
  <si>
    <t>TJK</t>
  </si>
  <si>
    <t>Tajikistan</t>
  </si>
  <si>
    <t>Tadschikistan</t>
  </si>
  <si>
    <t>Tadjikistan</t>
  </si>
  <si>
    <t>Tajikistán</t>
  </si>
  <si>
    <t>TWN</t>
  </si>
  <si>
    <t>Taiwan</t>
  </si>
  <si>
    <t>Taïwan</t>
  </si>
  <si>
    <t>Taiwán</t>
  </si>
  <si>
    <t>TZA</t>
  </si>
  <si>
    <t>Tanzania</t>
  </si>
  <si>
    <t>Tansania</t>
  </si>
  <si>
    <t>République-Unie de Tanzanie</t>
  </si>
  <si>
    <t>THA</t>
  </si>
  <si>
    <t>Thailand</t>
  </si>
  <si>
    <t>Thaïlande</t>
  </si>
  <si>
    <t>Tailandia</t>
  </si>
  <si>
    <t>TGO</t>
  </si>
  <si>
    <t>Togo</t>
  </si>
  <si>
    <t>TKL</t>
  </si>
  <si>
    <t>Tokelau</t>
  </si>
  <si>
    <t>TON</t>
  </si>
  <si>
    <t>Tonga</t>
  </si>
  <si>
    <t>Tongo</t>
  </si>
  <si>
    <t>TTO</t>
  </si>
  <si>
    <t>Trinidad/Tobago</t>
  </si>
  <si>
    <t>Trinidad and Tobago</t>
  </si>
  <si>
    <t>Trinité-et-Tobago</t>
  </si>
  <si>
    <t>Trinidad y Tobago</t>
  </si>
  <si>
    <t>TCD</t>
  </si>
  <si>
    <t>Chad</t>
  </si>
  <si>
    <t>Tschad</t>
  </si>
  <si>
    <t>Tchad</t>
  </si>
  <si>
    <t>CZE</t>
  </si>
  <si>
    <t>Czech Republic</t>
  </si>
  <si>
    <t>Tschechien</t>
  </si>
  <si>
    <t>République Tchèque</t>
  </si>
  <si>
    <t>Chequia</t>
  </si>
  <si>
    <t>TUN</t>
  </si>
  <si>
    <t>Tunisia</t>
  </si>
  <si>
    <t>Tunesien</t>
  </si>
  <si>
    <t>Tunisie</t>
  </si>
  <si>
    <t>Túnez</t>
  </si>
  <si>
    <t>TUR</t>
  </si>
  <si>
    <t>Turkey</t>
  </si>
  <si>
    <t>Türkei</t>
  </si>
  <si>
    <t>Turquie</t>
  </si>
  <si>
    <t>Turquía</t>
  </si>
  <si>
    <t>TKM</t>
  </si>
  <si>
    <t>Turkmenistan</t>
  </si>
  <si>
    <t>Turkménistan</t>
  </si>
  <si>
    <t>Turmenistán</t>
  </si>
  <si>
    <t>TCA</t>
  </si>
  <si>
    <t>Turks/Caicos Isl.</t>
  </si>
  <si>
    <t>Turks und Caicos Inseln</t>
  </si>
  <si>
    <t>Îles Turks et Caïques</t>
  </si>
  <si>
    <t>Islas Turks y Caicos</t>
  </si>
  <si>
    <t>TUV</t>
  </si>
  <si>
    <t>Tuvalu</t>
  </si>
  <si>
    <t>UGA</t>
  </si>
  <si>
    <t>Uganda</t>
  </si>
  <si>
    <t>Ouganda</t>
  </si>
  <si>
    <t>UKR</t>
  </si>
  <si>
    <t>Ukraine</t>
  </si>
  <si>
    <t>Ucrania</t>
  </si>
  <si>
    <t>HUN</t>
  </si>
  <si>
    <t>Hungary</t>
  </si>
  <si>
    <t>Ungarn</t>
  </si>
  <si>
    <t>Hongrie</t>
  </si>
  <si>
    <t>Hungría</t>
  </si>
  <si>
    <t>UMI</t>
  </si>
  <si>
    <t>United States Minor Outlying Isl.</t>
  </si>
  <si>
    <t>United States Minor</t>
  </si>
  <si>
    <t>Îles Mineures Éloignées des États-Unis</t>
  </si>
  <si>
    <t>Islas Ultramarinas de Estados Unidos</t>
  </si>
  <si>
    <t>URY</t>
  </si>
  <si>
    <t>Uruguay</t>
  </si>
  <si>
    <t>UZB</t>
  </si>
  <si>
    <t>Uzbekistan</t>
  </si>
  <si>
    <t>Usbekistan</t>
  </si>
  <si>
    <t>Ouzbékistan</t>
  </si>
  <si>
    <t>Uzbekistán</t>
  </si>
  <si>
    <t>VUT</t>
  </si>
  <si>
    <t>Vanuatu</t>
  </si>
  <si>
    <t>VAT</t>
  </si>
  <si>
    <t>Vatican City State</t>
  </si>
  <si>
    <t>Vatikan</t>
  </si>
  <si>
    <t>Saint-Siège (état de la Cité du Vatican)</t>
  </si>
  <si>
    <t>Estado Vaticano</t>
  </si>
  <si>
    <t>VEN</t>
  </si>
  <si>
    <t>Venezuela</t>
  </si>
  <si>
    <t>ARE</t>
  </si>
  <si>
    <t>United Arab Emirates</t>
  </si>
  <si>
    <t>Vereinigte Arabische Emirate</t>
  </si>
  <si>
    <t>Émirats Arabes Unis</t>
  </si>
  <si>
    <t>Emiratos Árabes Unidos</t>
  </si>
  <si>
    <t>USA</t>
  </si>
  <si>
    <t>United States</t>
  </si>
  <si>
    <t>Vereinigte Staaten</t>
  </si>
  <si>
    <t>États-Unis</t>
  </si>
  <si>
    <t>Estados Unidos</t>
  </si>
  <si>
    <t>VNM</t>
  </si>
  <si>
    <t>Vietnam</t>
  </si>
  <si>
    <t>Viet Nam</t>
  </si>
  <si>
    <t>VGB</t>
  </si>
  <si>
    <t>Virgin Isl. (GB)</t>
  </si>
  <si>
    <t>Virgin Islands G.B.</t>
  </si>
  <si>
    <t>Îles Vierges Britanniques</t>
  </si>
  <si>
    <t>Islas Vírgenes Británicas</t>
  </si>
  <si>
    <t>VIR</t>
  </si>
  <si>
    <t>Virgin Isl. (US)</t>
  </si>
  <si>
    <t>Virgin Islands U.S.</t>
  </si>
  <si>
    <t>Îles Vierges des États-Unis</t>
  </si>
  <si>
    <t>Islas Vírgenes Estadounidenses</t>
  </si>
  <si>
    <t>WLF</t>
  </si>
  <si>
    <t>Wallis/Futuna</t>
  </si>
  <si>
    <t>Wallis und Futuna Inseln</t>
  </si>
  <si>
    <t>Wallis et Futuna</t>
  </si>
  <si>
    <t>Wallis y Futuna</t>
  </si>
  <si>
    <t>CXR</t>
  </si>
  <si>
    <t>Christmas Isl.</t>
  </si>
  <si>
    <t>Weihnachtsinsel</t>
  </si>
  <si>
    <t>Île Christmas</t>
  </si>
  <si>
    <t>Isla Navidad</t>
  </si>
  <si>
    <t>ESH</t>
  </si>
  <si>
    <t>Western Sahara</t>
  </si>
  <si>
    <t>Westsahara</t>
  </si>
  <si>
    <t>Sahara Occidental</t>
  </si>
  <si>
    <t>Sáhara Occidental</t>
  </si>
  <si>
    <t>COD</t>
  </si>
  <si>
    <t>Congo (Democ. Republic)</t>
  </si>
  <si>
    <t>Zaire</t>
  </si>
  <si>
    <t>République Démocratique du Congo</t>
  </si>
  <si>
    <t>República Democrática del Congo</t>
  </si>
  <si>
    <t>CYP</t>
  </si>
  <si>
    <t>Cyprus</t>
  </si>
  <si>
    <t>Zypern</t>
  </si>
  <si>
    <t>Chypre</t>
  </si>
  <si>
    <t>Chipre</t>
  </si>
  <si>
    <t>checkbox and optionbuttons captions</t>
  </si>
  <si>
    <t>(same as Farm address)</t>
  </si>
  <si>
    <t>(gleich wie Betriebsadresse)</t>
  </si>
  <si>
    <t>(égale à l'adresse de l'exploitation)</t>
  </si>
  <si>
    <t>(iguales que la dirección de la granja)</t>
  </si>
  <si>
    <t>Farm with production</t>
  </si>
  <si>
    <t>Betrieb mit eigener Produktion</t>
  </si>
  <si>
    <t>Exploitation avec production</t>
  </si>
  <si>
    <t>Sí</t>
  </si>
  <si>
    <t>Farm without production (trade)</t>
  </si>
  <si>
    <t>Betrieb ohne Produktion (Handel)</t>
  </si>
  <si>
    <t>Exploitation sans production (entreprise commerciale)</t>
  </si>
  <si>
    <t>No</t>
  </si>
  <si>
    <t>AuditLocations</t>
  </si>
  <si>
    <t>&lt;all&gt;</t>
  </si>
  <si>
    <t>&lt;Alle&gt;</t>
  </si>
  <si>
    <t>&lt;tous&gt;</t>
  </si>
  <si>
    <t>&lt;todos&gt;</t>
  </si>
  <si>
    <t>&lt;no answer&gt;</t>
  </si>
  <si>
    <t>&lt;unbeantwortet&gt;</t>
  </si>
  <si>
    <t>&lt;sans réponse&gt;</t>
  </si>
  <si>
    <t>&lt;non compliant&gt;</t>
  </si>
  <si>
    <t>&lt;nicht erfüllt&gt;</t>
  </si>
  <si>
    <t>&lt;non remplie&gt;</t>
  </si>
  <si>
    <t>Office</t>
  </si>
  <si>
    <t>bureau</t>
  </si>
  <si>
    <t>Handling</t>
  </si>
  <si>
    <t>Verarbeitung</t>
  </si>
  <si>
    <t>manutention</t>
  </si>
  <si>
    <t>Field</t>
  </si>
  <si>
    <t>Feld</t>
  </si>
  <si>
    <t>champs</t>
  </si>
  <si>
    <t>CPP store</t>
  </si>
  <si>
    <t>stock des produits phyto</t>
  </si>
  <si>
    <t>Fertiliser store</t>
  </si>
  <si>
    <t>stock d'engrais</t>
  </si>
  <si>
    <t>Company area</t>
  </si>
  <si>
    <t>Betriebsgelände</t>
  </si>
  <si>
    <t>terrain de l'exploitation</t>
  </si>
  <si>
    <t xml:space="preserve">    '1 Row Checklist</t>
  </si>
  <si>
    <t>N°</t>
  </si>
  <si>
    <t>no</t>
  </si>
  <si>
    <t>Yes</t>
  </si>
  <si>
    <t>oui</t>
  </si>
  <si>
    <t>non</t>
  </si>
  <si>
    <t>Audit Location</t>
  </si>
  <si>
    <t>Sélection</t>
  </si>
  <si>
    <t xml:space="preserve">    'A column Audit Info</t>
  </si>
  <si>
    <t>Company</t>
  </si>
  <si>
    <t>Entreprise</t>
  </si>
  <si>
    <t>Contact</t>
  </si>
  <si>
    <t>Remarks</t>
  </si>
  <si>
    <t>Remarques</t>
  </si>
  <si>
    <t xml:space="preserve">    'B column Audit Info</t>
  </si>
  <si>
    <t>N° d'enregistrement</t>
  </si>
  <si>
    <t>Nom</t>
  </si>
  <si>
    <t>Code postal</t>
  </si>
  <si>
    <t>Lieu</t>
  </si>
  <si>
    <t>Canton</t>
  </si>
  <si>
    <t>Type d'exploitation</t>
  </si>
  <si>
    <t>Prénom</t>
  </si>
  <si>
    <t>país</t>
  </si>
  <si>
    <t>Fonction</t>
  </si>
  <si>
    <t>Téléphone</t>
  </si>
  <si>
    <t>Mobile</t>
  </si>
  <si>
    <t>Audités</t>
  </si>
  <si>
    <t>Inspecteur</t>
  </si>
  <si>
    <t>Tél. Inspecteur</t>
  </si>
  <si>
    <t>Non-conformité(s)</t>
  </si>
  <si>
    <t xml:space="preserve">Les signataires confirment avec leur signature l'exactitude des informations faites dans cette checkliste.  </t>
  </si>
  <si>
    <t>Signature 
exploitation</t>
  </si>
  <si>
    <t>Signature 
inspecteur</t>
  </si>
  <si>
    <t xml:space="preserve">    'C column Audit Info</t>
  </si>
  <si>
    <t>Exploitation:</t>
  </si>
  <si>
    <t>production en pleine terre</t>
  </si>
  <si>
    <t>production sous abri</t>
  </si>
  <si>
    <t xml:space="preserve">    'D column Audit Info</t>
  </si>
  <si>
    <t xml:space="preserve">Adresse postale / Lieu principal
 </t>
  </si>
  <si>
    <t>Type</t>
  </si>
  <si>
    <t>Durée [h]</t>
  </si>
  <si>
    <t xml:space="preserve">    'E column Audit Info</t>
  </si>
  <si>
    <t>Auto-contrôle
Audit externe</t>
  </si>
  <si>
    <t xml:space="preserve">    'A column Resultat</t>
  </si>
  <si>
    <t>Résultat de la checkliste SwissGAP horticulture</t>
  </si>
  <si>
    <t>Version informatique:</t>
  </si>
  <si>
    <t>Dans la checkliste informatique le résultat est calculé automatiquement.</t>
  </si>
  <si>
    <t>Version sur papier:</t>
  </si>
  <si>
    <t/>
  </si>
  <si>
    <t>Avec la version sur papier, il faut procéder comme suit:</t>
  </si>
  <si>
    <t>1. Condition: La checkliste est remplie complètement 
2. Pour chaque niveau d'exigence (exigences majeures, exigences mineures, recommandations), additioner le nombre de points de contrôle 
   "non applicable" et introduire dans la colonne (B) du tableau ci-dessous.
3. Soustraire le nombre des points de contrôle "non applicable" (B) du total des critères (A) et introduire le résultat dans la colonne (C). 
4. Pour chaque niveau d'exigence, additionner le nombre de points de contrôle avec réponse "non" et introduire le résultat dans la colonne (D).
5. Soustraire le nombre de points de contrôle avec réponse "non" (D) du total des critères applicables (C) et diviser le résultat par celui des 
    critères applicables (C). 
6. Introduire le résultat dans la colonne "niveau de conformité atteint" (E) et le comparer avec le niveau de conformité exigé.</t>
  </si>
  <si>
    <t>Exigences majeures</t>
  </si>
  <si>
    <t>Exigences mineures</t>
  </si>
  <si>
    <t>Recommandations:</t>
  </si>
  <si>
    <t>Interprétation des résultats:</t>
  </si>
  <si>
    <t>Exigences majeures:</t>
  </si>
  <si>
    <t>Si le niveau de conformité atteint est en dessous du niveau de conformité exigé de 100%, des mesures correctives doivent être implementées pour tous les points de contrôle non conformes. Lors d'une re-certification, le délai disponible pour une correction s'élève au maximum à 28 jours.</t>
  </si>
  <si>
    <t>Exigences mineures:</t>
  </si>
  <si>
    <t>Si le niveau de conformité atteint est en dessous du niveau de conformité exigé de 95%, des mesures correctives doivent être implementées pour les points de contrôle non conformes, jusqu'à ce que le degré de conformité exigé de 95% soit atteint.</t>
  </si>
  <si>
    <t>Aucun pourcentage minimum de conformité n'est exigé.</t>
  </si>
  <si>
    <t xml:space="preserve">    'G column Resultat</t>
  </si>
  <si>
    <t>Date:</t>
  </si>
  <si>
    <t xml:space="preserve">    '12 Row Resultat</t>
  </si>
  <si>
    <t>Total points de contrôle
(A)</t>
  </si>
  <si>
    <t>sans réponse</t>
  </si>
  <si>
    <t>Points non-applicables
(B)</t>
  </si>
  <si>
    <t>Total points applicables
(C = A-B)</t>
  </si>
  <si>
    <t>Niveau de conformité atteint (%) 
(E = (C-D)/C)</t>
  </si>
  <si>
    <t>Niveau de conformité exigé 
(%)</t>
  </si>
  <si>
    <t xml:space="preserve">    'A column Intro</t>
  </si>
  <si>
    <t>Explication de la checkliste SwissGAP</t>
  </si>
  <si>
    <t>La checkliste SwissGAP est le document que les producteurs doivent utiliser pour leur auto-contrôle annuel.
La checkliste sert aussi de base au contrôle de l'organisation d'inspection.</t>
  </si>
  <si>
    <t>Niveaux d'exigence:</t>
  </si>
  <si>
    <t>Les réponses suivantes peuvent être données pour les différents points de contrôle:</t>
  </si>
  <si>
    <t>Oui</t>
  </si>
  <si>
    <t>Non</t>
  </si>
  <si>
    <t>Non applicable (N/A)</t>
  </si>
  <si>
    <t>Déclaration globale</t>
  </si>
  <si>
    <t>Dans l'onglet "Deklaration" une déclaration globale par chapitre est possible. Les points de contrôle correspondants dans la checkliste sont ainsi remplis. Les réponses sont inscrites avec un "D" dans les colonnes Oui, Non ou N/A.</t>
  </si>
  <si>
    <t>Checkliste sur papier ou format électronique:</t>
  </si>
  <si>
    <t>La checkliste peut être remplie d'une part à la main (version sur papier) ou électroniquement à l'aide d'un fichier Excel. La version électronique comprend toutes les formules qui sont nécessaires pour l'évaluation. Pour remplir la liste de contrôle électronique, la réponse (oui, non, non applicable) doit être indroduite au moyen d'une entrée "x". 
Avec la version sur papier, une feuille supplémentaire pour l'évaluation est ajoutée. Le nombre de réponses atteint en oui, non et non applicable doit être ajouté par niveau d'exigence (exigences majeures, exigences mineures, recommandations) et le résultat doit être calculé à la main.</t>
  </si>
  <si>
    <t xml:space="preserve">    'B column Intro</t>
  </si>
  <si>
    <t>L'exigence est intégralement remplie</t>
  </si>
  <si>
    <t>L'exigence n'est pas intégralement remplie</t>
  </si>
  <si>
    <t>L'exigence n'a aucune signification pour l'exploitation</t>
  </si>
  <si>
    <t>Pour certains points de contrôle on trouve la remarque "pas N/A" à la fin du texte des exigences. Cela signifie que le point de contrôle correspondant ne peut pas être jugé "non applicable" selon les directives de GLOBALGAP et que la réponse doit obligatoirement être "oui" ou "non". Si un point de contrôle avec la remarque "pas N/A" n'a aucune signification pour l'exploitation, il faut réponde au point de contrôle correspondant par "oui". Pour ces points, la case "non applicable" est grisée dans la checkliste, resp. bloquée.</t>
  </si>
  <si>
    <t xml:space="preserve">    'C column Intro</t>
  </si>
  <si>
    <t>En trame de fond rouge dans la checkliste, abréviation ++</t>
  </si>
  <si>
    <t>Ces points de contrôle doivent être remplis à 100%</t>
  </si>
  <si>
    <t>En trame de fond jaune dans la checkliste, abréviation +</t>
  </si>
  <si>
    <t>Ces points de contrôle doivent être remplis à 95%</t>
  </si>
  <si>
    <t>En trame de fond vert dans la checkliste, abréviation +-</t>
  </si>
  <si>
    <t>Pas de niveau d'accomplissement exigé</t>
  </si>
  <si>
    <t xml:space="preserve">    'A column Checkliste SGA</t>
  </si>
  <si>
    <t>Ort:</t>
  </si>
  <si>
    <t>Lieu:</t>
  </si>
  <si>
    <t xml:space="preserve">Unternehmen: </t>
  </si>
  <si>
    <t>Entreprise:</t>
  </si>
  <si>
    <t>Nom:</t>
  </si>
  <si>
    <t>Strasse:</t>
  </si>
  <si>
    <t>Rue:</t>
  </si>
  <si>
    <t>PLZ/Ort:</t>
  </si>
  <si>
    <t>NPA/lieu:</t>
  </si>
  <si>
    <t>Audittyp:</t>
  </si>
  <si>
    <t>Type d'audit:</t>
  </si>
  <si>
    <t>Produkte im Geltungsbereich Suisse Garantie:</t>
  </si>
  <si>
    <t>Produits dans le domaine Suisse Garantie:</t>
  </si>
  <si>
    <t xml:space="preserve">Legende: </t>
  </si>
  <si>
    <t>Légende:</t>
  </si>
  <si>
    <t>A. Allgemein</t>
  </si>
  <si>
    <t>A: Généralités</t>
  </si>
  <si>
    <t>Allgemeine Angaben, Branchenreglement, Informationsstand</t>
  </si>
  <si>
    <t>Indications générales, règlement sectoriel, état de l’information</t>
  </si>
  <si>
    <t>Gegenstand der Kontrolle</t>
  </si>
  <si>
    <t>Objet du contrôle</t>
  </si>
  <si>
    <t>Der Betrieb ist im Besitz des aktuellen AMS-Dachreglementes und des aktuellen Branchenreglementes</t>
  </si>
  <si>
    <t>Der Betrieb ist im Besitz des aktuellen AMS-Dachreglementes und des aktuellen Branchenreglementes.</t>
  </si>
  <si>
    <t>L’entreprise est en possession des versions actuelles du règlement général AMS et du règlement sectoriel.</t>
  </si>
  <si>
    <t>Verantwortliche und im Betrieb betroffene Mitarbeiter sind bezüglich Suisse Garantie gut informiert / geschult (Warentrennung / Kennzeichnung)</t>
  </si>
  <si>
    <t>Verantwortliche und im Betrieb betroffene Mitarbeiter sind bezüglich Suisse Garantie gut informiert / geschult (Warentrennung / Kennzeichnung).</t>
  </si>
  <si>
    <t>Les responsables et les collaborateurs concernés disposent des informations / instructions nécessaires sur le programme Suisse Garantie (séparation des différents types de produits / étiquetage).</t>
  </si>
  <si>
    <t>Pendenzen / Auflagen aus vorgängigem Audit</t>
  </si>
  <si>
    <t>Points en suspens / Prescriptions découlant de l’audit précédent</t>
  </si>
  <si>
    <t>Aus dem vorgängigen Audit resultierten keine Auflagen, bzw. die Pendenzen wurden fristgerecht erledigt</t>
  </si>
  <si>
    <t>Aus dem vorgängigen Audit resultierten keine Auflagen, bzw. die Pendenzen wurden fristgerecht erledigt.</t>
  </si>
  <si>
    <t>Le précédent audit n’a débouché sur aucune mesure à prendre / les points en suspens ont été réglés dans les délais impartis.</t>
  </si>
  <si>
    <t>Kommunikationsmittel</t>
  </si>
  <si>
    <t>Systèmes de communication</t>
  </si>
  <si>
    <t xml:space="preserve">Eigene Kommunikationsmittel entsprechen den Inhalten obiger Referenzdokumente zu Suisse Garantie und enthalten keine Falschaussagen oder Täuschungen </t>
  </si>
  <si>
    <t>Eigene Kommunikationsmittel entsprechen den Inhalten obiger Referenzdokumente zu Suisse Garantie und enthalten keine Falschaussagen oder Täuschungen.</t>
  </si>
  <si>
    <t>La communication de l’entreprise reflète les contenus des documents de référence Suisse Garantie. Ils ne comportent pas d’affirmations erronées ou trompeuses.</t>
  </si>
  <si>
    <t>Reklamationen betreffend Suisse Garantie</t>
  </si>
  <si>
    <t>Réclamations au sujet de Suisse Garantie</t>
  </si>
  <si>
    <t xml:space="preserve">Ein Verfahren zur Erfassung und Behandlung von Reklamationen besteht und funktioniert </t>
  </si>
  <si>
    <t>Ein Verfahren zur Erfassung und Behandlung von Reklamationen besteht und funktioniert.</t>
  </si>
  <si>
    <t>Il existe une procédure d’enregistrement et de traitement des réclamations efficace.</t>
  </si>
  <si>
    <t>Management-Systeme *</t>
  </si>
  <si>
    <t>Systèmes de gestion *</t>
  </si>
  <si>
    <t>* Nur relevant wenn vorhandenes QM-System oder HACCP-Zertifizierung</t>
  </si>
  <si>
    <t>* pertinent seulement en présence d’un système certifié d’AQ  ou d’un plan HACCP</t>
  </si>
  <si>
    <t xml:space="preserve">Die Anforderungen von Suisse Garantie sind in das Management-System integriert </t>
  </si>
  <si>
    <t>Die Anforderungen von Suisse Garantie sind in das Management-System integriert.</t>
  </si>
  <si>
    <t>Les exigences Suisse Garantie sont intégrées dans le système de gestion.</t>
  </si>
  <si>
    <t xml:space="preserve">Interne Audits zu den Anforderungen gemäss den Suisse Garantie Dokumenten sind vorhanden </t>
  </si>
  <si>
    <t>Interne Audits zu den Anforderungen gemäss den Suisse Garantie Dokumenten sind vorhanden.</t>
  </si>
  <si>
    <t>Des audits internes relatifs aux exigences figurant dans les documents Suisse Garantie sont effectués.</t>
  </si>
  <si>
    <t>B. Branchenübergreifende Anforderungen  (Dachreglement &amp; Gestaltungsmanual)</t>
  </si>
  <si>
    <t>B. Exigences recoupant le règlement sectoriel (RG &amp; MP)</t>
  </si>
  <si>
    <t>Kennzeichnung</t>
  </si>
  <si>
    <t>Étiquetage</t>
  </si>
  <si>
    <t>Art.</t>
  </si>
  <si>
    <t>6.3 
&amp;
GM</t>
  </si>
  <si>
    <t>DR
3.1.1
&amp; 6.3 
&amp; GM</t>
  </si>
  <si>
    <t>RG
3.1.1
6.3 
&amp; MP</t>
  </si>
  <si>
    <t>6.4 
&amp; 
GM</t>
  </si>
  <si>
    <t>DR
3.1.1
&amp; GM</t>
  </si>
  <si>
    <t>RG
3.1.1 
&amp; MP</t>
  </si>
  <si>
    <t>DR
3.1.1</t>
  </si>
  <si>
    <t>RG
3.1.1</t>
  </si>
  <si>
    <t>Gemeinsame Anforderungen an Herkunft, Verarbeitung, ÖLN und GVO (inkl. Ergänzungen der Branche)</t>
  </si>
  <si>
    <t>Exigences communes pour la provenance, la transformation, les PER et les OGM (y c. ajouts du secteur)</t>
  </si>
  <si>
    <t>3.1.1 
&amp; BR
 3.2.1</t>
  </si>
  <si>
    <t>DR
3.1.1 
&amp; BR
 3.2.1</t>
  </si>
  <si>
    <t>RG
3.1.1 
&amp; RS
 3.2.1</t>
  </si>
  <si>
    <t>Art. DR</t>
  </si>
  <si>
    <t>3.1.1
&amp; BR
3.2.1</t>
  </si>
  <si>
    <t>DR
3.1.1
&amp; BR
3.2.1</t>
  </si>
  <si>
    <t>RG
3.1.1
&amp; RS
3.2.1</t>
  </si>
  <si>
    <t>C. Branchenspezifische Anforderungen</t>
  </si>
  <si>
    <t>C. Exigences sectorielles spécifiques</t>
  </si>
  <si>
    <t>Anforderungen and die Produktion von Topfpflanzen, Schnittblumen und Baumschulpflanzen.</t>
  </si>
  <si>
    <t>Anforderungen and die Produktion von Zierpflanzen und Baumschulpflanzen.</t>
  </si>
  <si>
    <t>Exigences au niveau de la production de plantes d'ornement et plantes de pépinières</t>
  </si>
  <si>
    <t>Art. BR</t>
  </si>
  <si>
    <t>BR
3.2.2</t>
  </si>
  <si>
    <t>RS
3.2.2</t>
  </si>
  <si>
    <t>Anforderungen auf Handels- und Verarbeitungsstufe</t>
  </si>
  <si>
    <t>Exigences pour la transformation et la vente</t>
  </si>
  <si>
    <t>3.1.1
&amp; BR
3.3.1</t>
  </si>
  <si>
    <t>DR
3.1.1
&amp; BR
3.3.1</t>
  </si>
  <si>
    <t>RG
3.1.1
&amp; RS
3.3.1</t>
  </si>
  <si>
    <t>DR 3.1.1
&amp;
BR 3.3.1</t>
  </si>
  <si>
    <t>RG 3.1.1
&amp; 
RS 3.3.1</t>
  </si>
  <si>
    <t>D. Qualitative Rückverfolgbarkeit im Betrieb</t>
  </si>
  <si>
    <t>D. Traçabilité qualitative dans l’entreprise</t>
  </si>
  <si>
    <t>Entsprechen alle Rohstoffe im Betrieb den Suisse Garantie Anforderungen, erübrigt sich diese Kontrolle</t>
  </si>
  <si>
    <t>Ce contrôle n’est pas nécessaire si toutes les matières premières utilisées dans l’entreprise satisfont aux exigences Suisse Garantie</t>
  </si>
  <si>
    <t>Produktions- etappen</t>
  </si>
  <si>
    <t>Étape de production</t>
  </si>
  <si>
    <t>Verkauf</t>
  </si>
  <si>
    <t>Vente</t>
  </si>
  <si>
    <t xml:space="preserve">Annahme / Beschaffung </t>
  </si>
  <si>
    <t>Réception / Achat</t>
  </si>
  <si>
    <t>Remarques:</t>
  </si>
  <si>
    <t>E. Quantitative Rückverfolgbarkeit (Warenflusskontrolle)</t>
  </si>
  <si>
    <t>E. Traçabilité quantitative (contrôle du flux de marchandises)</t>
  </si>
  <si>
    <t>Berechungsperiode:</t>
  </si>
  <si>
    <t>Période de calcul:</t>
  </si>
  <si>
    <t>Produkt(e):</t>
  </si>
  <si>
    <t>Produit(s):</t>
  </si>
  <si>
    <t>1.</t>
  </si>
  <si>
    <t>2.</t>
  </si>
  <si>
    <t>3.</t>
  </si>
  <si>
    <t>4.</t>
  </si>
  <si>
    <t>5.</t>
  </si>
  <si>
    <t>Resultat</t>
  </si>
  <si>
    <t>Résultat</t>
  </si>
  <si>
    <t>Schritte</t>
  </si>
  <si>
    <t>Étapes</t>
  </si>
  <si>
    <t xml:space="preserve">
Bemerkungen:</t>
  </si>
  <si>
    <t xml:space="preserve">
Remarques:</t>
  </si>
  <si>
    <t>F. Schlussfolgerungen</t>
  </si>
  <si>
    <t>F. Conclusions</t>
  </si>
  <si>
    <t>E:</t>
  </si>
  <si>
    <t>R:</t>
  </si>
  <si>
    <t>A:</t>
  </si>
  <si>
    <t>N:</t>
  </si>
  <si>
    <t>V:</t>
  </si>
  <si>
    <t>Aufl.</t>
  </si>
  <si>
    <t>Pres.</t>
  </si>
  <si>
    <t>G. Antrag des Auditors an die Zertifizierungsstelle</t>
  </si>
  <si>
    <t>G. Proposition de l’auditeur à l’attention de l’organisme de certification</t>
  </si>
  <si>
    <t>Nächstes Audit:</t>
  </si>
  <si>
    <t>Prochain audit:</t>
  </si>
  <si>
    <t>Allfällige zusätzliche Auflagen durch die Zertifizierungsstelle bleiben vorbehalten. Das Zertifikat wird nach erfolgreicher Zertifizierung zugestellt. Der Auditierte kann gegen diesen Antrag und die Art der Auditdurchführung schriftlich innert 10 Tagen bei der Zertifizierungsstelle Beschwerde einreichen.</t>
  </si>
  <si>
    <t>Allfällige zusätzliche Auflagen durch die Zertifizierungsstelle bleiben vorbehalten. Das Zertifikat wird nach erfolgreicher Zertifizierung zugestellt. Falls das Unternehmen mit dem Audit oder den aufgeführten Feststellungen und Massnahmen nicht einverstanden ist, kann innert 10 Tagen eine schriftliche Stellungnahme eingereicht werden.</t>
  </si>
  <si>
    <t>L’organe de certification se réserve le droit de poser d’éventuelles exigences supplémentaires. Le certificat est remis lorsque l’entreprise a passé avec succès la procédure de certification. Si l'entreprise n'est pas d'accord avec l'audit ou les notifications et mesures indiquées, une prise de position par écrit dans le délai de 10 jours peut être soumisse.</t>
  </si>
  <si>
    <t>H. Bestätigung</t>
  </si>
  <si>
    <t>H. Attestation</t>
  </si>
  <si>
    <t>Die Unterzeichnenden bestätigen mit Ihrer Unterschrift die Korrektheit der in dieser Checkliste aufgezeichneten Ergebnisse.</t>
  </si>
  <si>
    <t>Les soussignés confirment par leur signature que les résultats notifiés dans le présent rapport sont corrects.</t>
  </si>
  <si>
    <t>Unterschrift Auditor:</t>
  </si>
  <si>
    <t>Signature de l’auditeur:</t>
  </si>
  <si>
    <t>Beilagen:</t>
  </si>
  <si>
    <t>Annexes:</t>
  </si>
  <si>
    <t>Nur für internen Gebrauch, Vorgehen gemäss RL Zertifizierung</t>
  </si>
  <si>
    <t>À usage interne uniquement. Procédure selon les directives de certification</t>
  </si>
  <si>
    <t>Verifikation durch leitenden Auditor                Datum:                    Unterschrift Leitender Auditor :</t>
  </si>
  <si>
    <t>Verifikation                                                       Datum:                    Unterschrift Verifikator :</t>
  </si>
  <si>
    <t>Vérification                                                          Date:                  Signature vérificateur:</t>
  </si>
  <si>
    <t>Freigabe für Produktezertifizierung                 Datum:                    Unterschrift Leitender Auditor / Leiter Zertifizierung </t>
  </si>
  <si>
    <t>Freigabe für Produktezertifizierung                 Datum:                    Unterschrift PL / Zertifizierer:</t>
  </si>
  <si>
    <t>Libération pour la certification                             Date:                  Signature certificateur:</t>
  </si>
  <si>
    <t xml:space="preserve">    'B column Checkliste SGA</t>
  </si>
  <si>
    <t>Plantes d'ornement</t>
  </si>
  <si>
    <t>Saison- und Balkonpflanzen</t>
  </si>
  <si>
    <t>plantes de saison et de balcon</t>
  </si>
  <si>
    <t>Topfpflanzen</t>
  </si>
  <si>
    <t>plantes en pots</t>
  </si>
  <si>
    <t>Grünpflanzen</t>
  </si>
  <si>
    <t>plantes vertes</t>
  </si>
  <si>
    <t>Schnittblumen</t>
  </si>
  <si>
    <t>fleurs coupées</t>
  </si>
  <si>
    <t>Gemüsejungpflanzen</t>
  </si>
  <si>
    <t>jeunes plantes de légumes</t>
  </si>
  <si>
    <t>Stauden</t>
  </si>
  <si>
    <t>vivaces</t>
  </si>
  <si>
    <t xml:space="preserve">AMS = Agro-Marketing Suisse </t>
  </si>
  <si>
    <t>GM = Gestaltungsmanual</t>
  </si>
  <si>
    <t>MP = Manuel de présentation graphique</t>
  </si>
  <si>
    <t>BR =  Branchenreglement</t>
  </si>
  <si>
    <t>RS = Règlement sectoriel</t>
  </si>
  <si>
    <t>Krit. = Kritische Anforderung</t>
  </si>
  <si>
    <t>crit. = Exigence critique</t>
  </si>
  <si>
    <t>E = unverbindliche Empfehlungen und Bemerkungen</t>
  </si>
  <si>
    <t>R = Recommandations et remarques non contraignantes</t>
  </si>
  <si>
    <t>A = Abweichungen und Massnahmen</t>
  </si>
  <si>
    <t>N = Non-conformités et mesures à prendre</t>
  </si>
  <si>
    <t>V = Unternehmensspezifische Vorgaben</t>
  </si>
  <si>
    <t>E = Exigences spécifiques à l’entreprise: à respecter en permanence !</t>
  </si>
  <si>
    <t>Folgende Bezeichnungen werden auf der Etikette/ Verpackung aufgeführt:
- der Name des berechtigten Betriebes bzw. dessen
   Identifikationsnummer (AMS-Nr)
- der Name der Zertifizierungsstelle
- Garantiemarke Suisse Garantie (Logo)</t>
  </si>
  <si>
    <t>Les informations suivantes figurent sur l’étiquette / ou l’emballage:
-   Nom de l’entreprise autorisée ou son N° d’agrément
     (N° AMS)
-   Nom de l’organisme de certification 
-   Marque de garantie Suisse Garantie (Logo)</t>
  </si>
  <si>
    <t>Der Gebrauch der Garantiemarke entspricht den Vorgaben des Gestaltungsmanuals der AMS</t>
  </si>
  <si>
    <t>L’utilisation de la marque de garantie respecte les prescriptions du manuel de présentation graphique d'AMS.</t>
  </si>
  <si>
    <t>(Weitere Informationen können beigefügt werden, sofern das Logo nicht verändert und die gleichen Schrifttypen von höchstens gleicher Grösse gewählt werden)</t>
  </si>
  <si>
    <t xml:space="preserve">(D’autres informations peuvent être ajoutées à la marque pour autant qu’elles ne modifient pas le logotype et que le corps de la police ne soit pas supérieur à celui utilisé pour le logotype) </t>
  </si>
  <si>
    <t>Sämtliche Zu- und Verkäufe von SGA Ware sind dokumentiert und auf Lieferpapieren (Lieferschein, Rechnung) deklariert (Suisse Garantie, SGA oder SG im Artikelstamm).</t>
  </si>
  <si>
    <t>Tous les achats et ventes de marchandises SGA sont documentés et déclarés sur les documents de livraison (bulletin de livraison, facture) (Suisse Garantie, SGA, ou SG dans le fichier d'articles).</t>
  </si>
  <si>
    <t>Herkunft Schweiz:</t>
  </si>
  <si>
    <t>Provenance suisse:</t>
  </si>
  <si>
    <t xml:space="preserve">Topfpflanzen, Schnittblumen und Baumschulpflanzen sind zeitlich mindestens zu 80 % in der Schweiz kultiviert worden. </t>
  </si>
  <si>
    <t>Zierpflanzen sind zeitlich mindestens zu 80 % in der Schweiz kultiviert worden. Regelung für angrenzende Gebiete siehe BR + DR.</t>
  </si>
  <si>
    <t>Les plantes d'ornement sont cultivées au moins 80 % du temps en Suisse. Pour le règlement des régions avoisinantes voir RS + RG.</t>
  </si>
  <si>
    <t>Baumschulpfla</t>
  </si>
  <si>
    <t>Baumschulpflanzen sind in der Schweiz aufgeschult oder eingetopft worden. Inbegriffen sind das Fürstentum Liechtenstein und die weiteren Zollanschlussgebiete (Büsingen, Campione).</t>
  </si>
  <si>
    <t>Les plantes issues de pépinières portant la marque Suisse Garantie doivent être élevées ou empotées en Suisse. Sont inclus la principauté du Liechtenstein ainsi que les enclaves douanières (Büsingen et Campione)</t>
  </si>
  <si>
    <t>ÖLN oder vergleichbare Anforderung</t>
  </si>
  <si>
    <t>PER ou exigences comparables:</t>
  </si>
  <si>
    <t>Der Betrieb erfüllt mindestens vier der nachfolgend genannten zum ÖLN gleichwertigen acht Anforderungen (Betriebe ohne Freilandkulturen müssen 3 der 8 Anforderungen erfüllen):</t>
  </si>
  <si>
    <t>L'exploitation remplit au moins quatre des huit points listés ci-dessous concernant les exigences PER (Les entreprises sans cultures de plein champ doivent remplir 3 des 8 points):</t>
  </si>
  <si>
    <t>Einsatz nicht gentechnisch veränderter Org.:</t>
  </si>
  <si>
    <t>Intervention d’org. génétiquement modifiés:</t>
  </si>
  <si>
    <t>Kein Einsatz von gentechnisch veränderten Pflanzen.
Kein Einsatz von Produktionsmitteln, die auf gentechnisch veränderten Organismen beruhen.</t>
  </si>
  <si>
    <t>Die pflanzlichen Produkte stammen aus dem Anbau von gentechnisch nicht veränderten Pflanzen. Auf allen Produktions- und Verarbeitungsstufen dürfen keine deklarationspflichtigen GVO-Komponenten eingesetzt werden.</t>
  </si>
  <si>
    <t>Les produits végétaux proviennent de la culture de plantes génétiquement non modifiées. Aucun composant OGM soumis à déclaration ne peut être utilisé à quelque stade que ce soit de la production ou de la transformation.</t>
  </si>
  <si>
    <t>Der SwissGAP Standard ist erfüllt</t>
  </si>
  <si>
    <t>Der SwissGAP Hortikultur Standard ist erfüllt.</t>
  </si>
  <si>
    <t>Le standard SwissGAP Horticulture est rempli.</t>
  </si>
  <si>
    <t>Die Qualität von Baumschulpflanzen entspricht den Qualitätsbestimmungen für Baumschulpflanzen von JardinSuisse (www.jardinsuisse.ch).</t>
  </si>
  <si>
    <t>La qualité des plantes issues des pépinières doit correspondre aux exigences de qualité pour plantes issues de pépinières de JardinSuisse (www.jardinsuisse.ch).</t>
  </si>
  <si>
    <t>Verarbeitung in der Schweiz:</t>
  </si>
  <si>
    <t>Transformation en Suisse:</t>
  </si>
  <si>
    <t>Die Verarbeitung erfolgt zu 100% in der Schweiz.</t>
  </si>
  <si>
    <t>Die Verarbeitung erfolgt zu 100% in der Schweiz.
(inkl. FL &amp; Zollanschlussgebiet Büsingen)</t>
  </si>
  <si>
    <t>La transformation doit avoir lieu entièrement en Suisse.
(incl. FL et l'enclave douanière de Büsingen)</t>
  </si>
  <si>
    <t>Die für die Verarbeitung verwendeten Gartenbauprodukte sind zertifiziert und mit der Garantiemarke Suisse Garantie ausgezeichnet.</t>
  </si>
  <si>
    <t>Les produits utilisés pour la transformation sont certifiés et portent la marque Suisse Garantie.</t>
  </si>
  <si>
    <t>Der Anteil an NICHT Suisse Garantie Dekorationsmaterial pflanzlichen Ursprungs, beträgt wertmässig weniger als 10% des fertigen Produkts.</t>
  </si>
  <si>
    <t>Der Anteil an NICHT Suisse Garantie Dekorationsmaterial pflanzlichen Ursprungs beträgt wertmässig weniger als 10% des fertigen Produkts.</t>
  </si>
  <si>
    <t>La part de matériel de décoration d’origine végétale qui ne correspond pas aux exigences Suisse Garantie ne dépasse pas 10 % du prix du produit fini.</t>
  </si>
  <si>
    <t>Qualitätsmanagement-System:</t>
  </si>
  <si>
    <t>Système de management de la qualité:</t>
  </si>
  <si>
    <t>Das Qualitätsmanagement ist über die Richtlinien SwissGAP Hortikultur abgedeckt.</t>
  </si>
  <si>
    <t>Le système de management de la qualité est assuré par la directive SwissGAP Horticulture.</t>
  </si>
  <si>
    <t>Alle Rohstoffe im Betrieb entsprechen den Suisse Garantie Anforderungen</t>
  </si>
  <si>
    <t>Toutes les matières premières utilisées dans l’entreprise satisfont aux exigences Suisse Garantie</t>
  </si>
  <si>
    <t xml:space="preserve">Resultat der qualitativen Rückverfolgbarkeit: </t>
  </si>
  <si>
    <t xml:space="preserve">Résultat de la traçabilité qualitative: </t>
  </si>
  <si>
    <t>SUISSE-GARANTIE Pflanzen sind physisch von den anderen Produkten getrennt bzw.  sind entsprechend gekennzeichnet.</t>
  </si>
  <si>
    <t>Suisse Garantie Pflanzen sind physisch von den anderen Produkten getrennt bzw.  sind entsprechend gekennzeichnet.</t>
  </si>
  <si>
    <t>Les produits Suisse Garantie sont séparés physiquement des autres produits, respectivement sont marqués en conséquence.</t>
  </si>
  <si>
    <t>Ist bei Erfüllung der qualitativen Rückverfolgbarkeit auch eine quantitative Warenflusskontrolle durchführbar?</t>
  </si>
  <si>
    <t>Un contrôle des flux de marchandises est-il réalisable lors de l’application des mesures assurant la traçabilité de la qualité?</t>
  </si>
  <si>
    <t>Ermittlung des Bezugs an Rohstoffen</t>
  </si>
  <si>
    <t>Acquisition de matières premières</t>
  </si>
  <si>
    <t>Ermittlung der Produktionsmenge</t>
  </si>
  <si>
    <t>Volume de production</t>
  </si>
  <si>
    <t>Ermittlung des Lagerbestandes sämtlicher Garantiemarke-Produkte</t>
  </si>
  <si>
    <t>État des stocks de l’ensemble des produits portant la marque de garantie</t>
  </si>
  <si>
    <t>Ermittlung der Gesamtverkaufsmenge</t>
  </si>
  <si>
    <t>Volume des ventes</t>
  </si>
  <si>
    <t xml:space="preserve">Rohstoffbezugs(1.)-, Produktions(2.)-, Lager(3.)- und Verkaufs(4.)- Mengen-Vergleich </t>
  </si>
  <si>
    <t>Comparaison des acquisitions de matières premières (1.), du volume de production (2.), des stocks (3.) et du volume des ventes (4.).</t>
  </si>
  <si>
    <t>Dokument / Nachweis</t>
  </si>
  <si>
    <t>Document / attestation</t>
  </si>
  <si>
    <t xml:space="preserve">unverbindliche Empfehlungen und Bemerkungen </t>
  </si>
  <si>
    <t>Recommandations et remarques non contraignantes</t>
  </si>
  <si>
    <t xml:space="preserve">Abweichungen und Massnahmen </t>
  </si>
  <si>
    <t>Non-conformités et mesures à prendre</t>
  </si>
  <si>
    <t>Unternehmensspezifische Vorgaben: diese sind laufend einzuhalten !</t>
  </si>
  <si>
    <t>Exigences spécifiques à l’entreprise: à respecter en permanence !</t>
  </si>
  <si>
    <t>Massnahmen</t>
  </si>
  <si>
    <t>Mesures</t>
  </si>
  <si>
    <t>Die Belege zur Überprüfung der Erledigung der mit einem Stern *  markierten Abweichung(en) sind der Zertifizierungsstelle innert der Frist zuzustellen (Fristen: Krit.: vor Zertifizierung, n-k: max. 3 Monate).</t>
  </si>
  <si>
    <t>Les justificatifs permettant de vérifier que les non-conformités marquées d’un astérisque ont été corrigées sont à transmettre dans le délai imparti à l’organe de certification (Délais: crit.: avant certification, nc: max. 3 mois).</t>
  </si>
  <si>
    <t>Der Auditor stellt den Antrag zur Zertifizierung</t>
  </si>
  <si>
    <t>L’auditeur propose d’octroyer le droit d’utilisation, respectivement la certification</t>
  </si>
  <si>
    <t>da keine Abweichungen festgestellt wurden.</t>
  </si>
  <si>
    <t>car aucune non-conformité n’a été constatée</t>
  </si>
  <si>
    <t xml:space="preserve">da nur Abweichungen zu nicht-kritischen Anforderungen festgestellt wurden. </t>
  </si>
  <si>
    <t>car seules des non-conformités non critiques ont été constatées.</t>
  </si>
  <si>
    <t>Der Auditor stellt keinen Antrag zur Zertifizierung, da Abweichungen zu kritischen Anforderungen festgestellt wurden und diese vorerst aufgearbeitet und durch die Zertifizierungsstelle überprüft werden müssen.</t>
  </si>
  <si>
    <t>L’auditeur renonce à proposer la certification jusqu’à la correction des non-conformités suivantes, suivie d’un contrôle par l’organe de certification.</t>
  </si>
  <si>
    <t xml:space="preserve">    'C column Checkliste SGA</t>
  </si>
  <si>
    <t>Nachweis einer Düngepraxis basierend auf Bodenproben und soweit verfügbar anerkannten Entzugszahlen (SwissGAP Horti, Kap. 6 erfüllt)</t>
  </si>
  <si>
    <t>Nachweis einer Düngepraxis basierend auf Bodenproben und soweit verfügbar anerkannten Entzugszahlen (SwissGAP Horti, Kap. 6 erfüllt).</t>
  </si>
  <si>
    <t>Une fumure basée sur des analyses de sol et sur des chiffres reconnus de consommation si disponibles (SwissGAP Horti, Chap. 6 rempli).</t>
  </si>
  <si>
    <t>Nachweis von ökologischen Ausgleichsflächen</t>
  </si>
  <si>
    <t>Nachweis von ökologischen Ausgleichsflächen</t>
  </si>
  <si>
    <t>Preuve de surfaces de compensation écologique</t>
  </si>
  <si>
    <t>Kapitels 13 der Richtlinien SwissGAPHortikultur erfüllt</t>
  </si>
  <si>
    <t>Chapitre 13 SwissGAPHorticulture rempli</t>
  </si>
  <si>
    <t>Die Qualität der ökologischen Ausgleichsflächen entspricht den Anforderungen</t>
  </si>
  <si>
    <t>La qualité des surfaces de compensation écologique correspond aux exigences</t>
  </si>
  <si>
    <t>Nachweis einer zweckmässigen Fruchtfolge (SwissGAP Horti, Kap. 4.3 erfüllt)</t>
  </si>
  <si>
    <t>Nachweis einer zweckmässigen Fruchtfolge (SwissGAP Horti, KP 2.5.2 erfüllt)</t>
  </si>
  <si>
    <t>Preuve d’une rotation des cultures adéquate (SGAP Horti, PC 2.5.2 rempli)</t>
  </si>
  <si>
    <t>Nachweis von Massnahmen zum Bodenschutz</t>
  </si>
  <si>
    <t>Preuve de mesures pour la protection du sol</t>
  </si>
  <si>
    <t>Kapitel 5.2 (Bodenbearbeitung) und 5.3 (Bodenerosion) der Richtlinien SwissGAPHortikultur erfüllt</t>
  </si>
  <si>
    <t>Kapitel 4 der Richtlinien SwissGAPHortikultur erfüllt</t>
  </si>
  <si>
    <t>Chapitre 4 des directives SwissGAPHorticulture rempli</t>
  </si>
  <si>
    <t>50 % des Brachlands ist im Winterhalbjahr begrünt oder mit Mulchmaterial abgedeckt</t>
  </si>
  <si>
    <t>Les surfaces en friche et surfaces entre les cultures sont ensemencées ou recouvertes avec du mulch à au moins 50 % pendant la période hivernale</t>
  </si>
  <si>
    <t>50 % der Kulturen, dies sich für die Einsaat eignen sind begrünt oder mit Mulchmaterial abgedeckt</t>
  </si>
  <si>
    <t>Les cultures qu’il est possible d’ensemencer sont ensemencées à au moins 50 % ou recouvertes de mulch</t>
  </si>
  <si>
    <t>Nachweis einer verantwortungsvollen Verwendung von Pflanzenbehandlungsmitteln (SwissGAP Horti, Kap. 8 erfüllt)</t>
  </si>
  <si>
    <t>Nachweis einer verantwortungsvollen Verwendung von Pflanzen-
 behandlungsmitteln (SwissGAP Horti, Kap. 8 erfüllt)</t>
  </si>
  <si>
    <t>Preuve d’une utilisation raisonnée des produits phytosanitaires (SwissGAP Horti, Chap. 8 rempli)</t>
  </si>
  <si>
    <t>Nachweis einer ressourcenschonenden Bewässerung</t>
  </si>
  <si>
    <t>Nachweis einer ressourcenschonenden Bewässerung (2 von 4 erfüllt)</t>
  </si>
  <si>
    <t>Preuve d’une irrigation adaptée (2 remplis de 4)</t>
  </si>
  <si>
    <t>Nutzt alternative Wasserquellen (Grundwasser, Flusswasser, Regenwasser)</t>
  </si>
  <si>
    <t>Utilisation des sources d’eau suivantes (nappe phréatique, eau de rivière, eau de pluie)</t>
  </si>
  <si>
    <t>Setzt wassersparende Bewässerungsvorrichtungen (Mattenbewässerung, Tröpfchenbewässerung, Tensiometer) ein.</t>
  </si>
  <si>
    <t>Utilisation de systèmes d’irrigation permettant d’économiser de l’eau (arrosage de surfaces délimitées, goutte à goutte, tensiomètre).</t>
  </si>
  <si>
    <t>Verfügt über Einrichtungen für das Recycling von überschüssigem Giess- und Regenwasser.</t>
  </si>
  <si>
    <t>Possède des installations permettant de recycler l’eau d’arrosage ou de pluie excédentaire</t>
  </si>
  <si>
    <t>Wasserverbrauch ist dokumentiert</t>
  </si>
  <si>
    <t>Wasserverbrauch ist dokumentiert  (SwissGAP Horti, KP 7.2.3 erfüllt)</t>
  </si>
  <si>
    <t>La consommation d’eau d’arrosage est documentée  (SGAP Horti, PC 7.2.3 rempli)</t>
  </si>
  <si>
    <t>Nachweis eines sparsamen Umgangs mit Energie (Benchmarkprozess Kyoto-
Protokoll)</t>
  </si>
  <si>
    <t>Nachweis eines sparsamen Umgangs mit Energie. Eine Universalzielvereinbarung (als Unternehmen oder als Gruppe) über die Verbesserung der Energie-Effizienz mit dem Bund liegt vor. Die Zieleinhaltung kann belegt werden.</t>
  </si>
  <si>
    <t>Preuve d’une utilisation économe de l’énergie (Une convention universelle avec la Confédération (en tant qu’entreprise ou comme groupe) pour l’amélioration de l’efficacité énergétique est disponible. Le respect des objectifs peut être prouvé.</t>
  </si>
  <si>
    <t>Nachweis eines Entsorgungskonzeptes für den gesamten Betrieb (SwissGAP Horti, Kap. 11 erfüllt)</t>
  </si>
  <si>
    <t>Nachweis eines Entsorgungskonzeptes für den gesamten Betrieb (SwissGAP 
Horti, Kap. 11 erfüllt)</t>
  </si>
  <si>
    <t>Preuve d’un concept pour l’évacuation des déchets et d’un système de
management environnemental (SwissGAP Horti, Chap. 11 rempli)</t>
  </si>
  <si>
    <t>Beispiel(e)</t>
  </si>
  <si>
    <t>Exemple(s)</t>
  </si>
  <si>
    <t>Eine quantitative Warenflusskontrolle wurde durchgeführt und ist stimmig.
oder
Eine quantitative Warenflusskontrolle wurde nicht durchgeführt (Begründung)</t>
  </si>
  <si>
    <t>Un contrôle du flux de marchandises a été effectué et est correct.
ou:
Un contrôle du flux de marchandises n’a pas été effectué (justification).</t>
  </si>
  <si>
    <t>im nächsten Jahr</t>
  </si>
  <si>
    <t>Überwachung im Rahmen des jährlichen SwissGAP Audits</t>
  </si>
  <si>
    <t>Inspections dans le cadre des inspections annuelles de SwissGAP Horticulture</t>
  </si>
  <si>
    <t xml:space="preserve">    'D column Checkliste SGA</t>
  </si>
  <si>
    <t>Baumschulpflanzen</t>
  </si>
  <si>
    <t>Plantes de pépinières</t>
  </si>
  <si>
    <t>Ziersträucher und -bäume</t>
  </si>
  <si>
    <t>arbustes et arbres d'ornement</t>
  </si>
  <si>
    <t>plantes pour haies</t>
  </si>
  <si>
    <t>conifères</t>
  </si>
  <si>
    <t>Obstgehölze</t>
  </si>
  <si>
    <t>arbres fruitiers</t>
  </si>
  <si>
    <t>Beeren</t>
  </si>
  <si>
    <t>baies</t>
  </si>
  <si>
    <t>roses</t>
  </si>
  <si>
    <t xml:space="preserve">    'E column Checkliste SGA</t>
  </si>
  <si>
    <t>Zertifizierungsstelle:</t>
  </si>
  <si>
    <t>Organe de certification:</t>
  </si>
  <si>
    <t>Inspektor:          Name:</t>
  </si>
  <si>
    <t>Inspecteur:         Nom:</t>
  </si>
  <si>
    <t xml:space="preserve">Tel. Nr.:  </t>
  </si>
  <si>
    <t>N° de tél:</t>
  </si>
  <si>
    <t>Verantwortlicher für Suisse Garantie:</t>
  </si>
  <si>
    <t>Responsable pour Suisse Garantie:</t>
  </si>
  <si>
    <t>E-Mail:</t>
  </si>
  <si>
    <t>E-mail:</t>
  </si>
  <si>
    <t>Weitere befragte Mitarbeiter mit Funktion:</t>
  </si>
  <si>
    <t>Autres collaborateurs interrogés et leur fonction:</t>
  </si>
  <si>
    <t>Referenzdokumente in der aktuellen Version:</t>
  </si>
  <si>
    <t>Documents de référence dans leurs versions actuelles:</t>
  </si>
  <si>
    <t xml:space="preserve">AMS-Dachreglement </t>
  </si>
  <si>
    <t xml:space="preserve">• AMS-Dachreglement </t>
  </si>
  <si>
    <t xml:space="preserve">• Règlement général AMS </t>
  </si>
  <si>
    <t xml:space="preserve">AMS-Gestaltungsmanual </t>
  </si>
  <si>
    <t xml:space="preserve">• AMS-Gestaltungsmanual </t>
  </si>
  <si>
    <t>• Manuel de présentation graphique AMS</t>
  </si>
  <si>
    <t>AMS-Sanktionsreglement</t>
  </si>
  <si>
    <t>• AMS-Sanktionsreglement</t>
  </si>
  <si>
    <t>• Règlement des sanctions AMS</t>
  </si>
  <si>
    <t xml:space="preserve">Branchenreglement für die Produktegruppe </t>
  </si>
  <si>
    <t>• Branchenreglement Hortikultur</t>
  </si>
  <si>
    <t>• Règlement de la branche horticulture</t>
  </si>
  <si>
    <t>DR =  Dachreglement</t>
  </si>
  <si>
    <t>RG = Règlement général</t>
  </si>
  <si>
    <t>SGA = Suisse Garantie</t>
  </si>
  <si>
    <t>Aufl. = Auflage</t>
  </si>
  <si>
    <t>Pres. = Prescription</t>
  </si>
  <si>
    <t>n-k =  nicht-kritische Anforderung</t>
  </si>
  <si>
    <t>nc = Exigence non critique</t>
  </si>
  <si>
    <t>Nachweis / konkrete Abweichung</t>
  </si>
  <si>
    <t>Preuve / non-conformité</t>
  </si>
  <si>
    <t>Referenzierung als externe Vorgabe</t>
  </si>
  <si>
    <t>Référencement comme prescription externe</t>
  </si>
  <si>
    <t>Schlussfolgerungen (Lieferanten, Rezepturen, Rückverfolgbarkeit, Kennzeichnung)</t>
  </si>
  <si>
    <t>Conclusions (fournisseurs, recettes, traçabilité, étiquetage)</t>
  </si>
  <si>
    <t>Muster beilegen</t>
  </si>
  <si>
    <t>Ajouter des exemples</t>
  </si>
  <si>
    <t xml:space="preserve">
Flagge (rot oder schwarz), schwarze Schrift und Rahmen, weisser Hintergrund, min. 10mm hoch.</t>
  </si>
  <si>
    <t>- mind. 10mm
- schwarze Schrift
- auf weissem Grund und ab-
   gerundete Ecken
- Flagge rot oder schwarz
- Hintergrund weiss oder trans-
  parent: Schwarzer Rahmen
- Übergangsfrist: 01.01.2022</t>
  </si>
  <si>
    <t>- au moins 10mm
- écriture noire
- fond blanc, angles arrondi
- drapeau rouge ou noir
- sur arrière-fond blanc ou
   transparent: cadre noir
- délai de transition: 01.01.2022</t>
  </si>
  <si>
    <t>Lieferantenliste</t>
  </si>
  <si>
    <t>Lieferantenliste beilegen</t>
  </si>
  <si>
    <t>Ajouter la liste des fournisseurs</t>
  </si>
  <si>
    <t>Nachweise / Belege</t>
  </si>
  <si>
    <t>Preuve / Justificatifs</t>
  </si>
  <si>
    <t>Rohstoffe:</t>
  </si>
  <si>
    <t>Matières premières:</t>
  </si>
  <si>
    <t>• Eingangsrechnungen</t>
  </si>
  <si>
    <t>• Factures des achats</t>
  </si>
  <si>
    <t>• Produktions-, Fabrikationsjournal</t>
  </si>
  <si>
    <t>• Journal de production et de fabrication</t>
  </si>
  <si>
    <t>• Bestand am Anfang und Ende der Periode</t>
  </si>
  <si>
    <t>• État des stocks au début et à la fin de la période</t>
  </si>
  <si>
    <t>• nach Ausgangsrechnungen
• nach Artikelumsatzstatistik</t>
  </si>
  <si>
    <t>• d’après les quittances
• d’après la statistique des ventes</t>
  </si>
  <si>
    <t>• Verarbeitungskoeffizient
• Interpretation</t>
  </si>
  <si>
    <t>• Coefficient de transformation
• Interprétation</t>
  </si>
  <si>
    <t>Unterschrift 
Unternehmen:</t>
  </si>
  <si>
    <t>Signature de
l’entreprise:</t>
  </si>
  <si>
    <t xml:space="preserve">    'F column Checkliste SGA</t>
  </si>
  <si>
    <t>Erfüllt</t>
  </si>
  <si>
    <t>rempli</t>
  </si>
  <si>
    <t xml:space="preserve"> ja</t>
  </si>
  <si>
    <t xml:space="preserve">
n-k</t>
  </si>
  <si>
    <t xml:space="preserve">
nc</t>
  </si>
  <si>
    <t xml:space="preserve">
Krit.</t>
  </si>
  <si>
    <t xml:space="preserve">
crit.</t>
  </si>
  <si>
    <t>Krit.</t>
  </si>
  <si>
    <t>crit.</t>
  </si>
  <si>
    <t>n-k</t>
  </si>
  <si>
    <t>nc</t>
  </si>
  <si>
    <t xml:space="preserve">    'G column Checkliste SGA</t>
  </si>
  <si>
    <t xml:space="preserve"> nein</t>
  </si>
  <si>
    <t>Vollständig</t>
  </si>
  <si>
    <t>complet</t>
  </si>
  <si>
    <t xml:space="preserve">    'H column Checkliste SGA</t>
  </si>
  <si>
    <t>Nicht an-wend-bar</t>
  </si>
  <si>
    <t>Pas appli-cable</t>
  </si>
  <si>
    <t>Nicht vollständig, fehlende Verbuchungen</t>
  </si>
  <si>
    <t>Pas complet, manque d’enregistrements</t>
  </si>
  <si>
    <t>Frist</t>
  </si>
  <si>
    <t>Délai</t>
  </si>
  <si>
    <t xml:space="preserve">    'I column Checkliste SGA</t>
  </si>
  <si>
    <t>Aufl. + Nr.</t>
  </si>
  <si>
    <t>Pres. 
+ N°</t>
  </si>
  <si>
    <t>(EAV)</t>
  </si>
  <si>
    <t>(RNE)</t>
  </si>
  <si>
    <t>Aufl. + Nr. (EAV)</t>
  </si>
  <si>
    <t>Pres. 
+ N° (RNE)</t>
  </si>
  <si>
    <t xml:space="preserve">optionbuttons captions Checkliste SGA </t>
  </si>
  <si>
    <t>Aufnahme</t>
  </si>
  <si>
    <t>Admission</t>
  </si>
  <si>
    <t>Überwachung</t>
  </si>
  <si>
    <t>Surveillance</t>
  </si>
  <si>
    <t>Re-Zertifizierung</t>
  </si>
  <si>
    <t>Re-certification</t>
  </si>
  <si>
    <t xml:space="preserve">    'A column Deklaration</t>
  </si>
  <si>
    <t>Données de l'exploitation SwissGAP Horticulture</t>
  </si>
  <si>
    <t>Sites d'exploitation</t>
  </si>
  <si>
    <t>Combien de sites compte l’exploitation ?</t>
  </si>
  <si>
    <t>Groupes</t>
  </si>
  <si>
    <t>Pépinières</t>
  </si>
  <si>
    <t>Total des surfaces</t>
  </si>
  <si>
    <t>Surface Pépinières (pour la registration GLOBALG.A.P.)</t>
  </si>
  <si>
    <t>Arbres</t>
  </si>
  <si>
    <t>Plantes pour haies</t>
  </si>
  <si>
    <t>Conifères</t>
  </si>
  <si>
    <t>Roses</t>
  </si>
  <si>
    <t>Déclaration globale selon chapitre</t>
  </si>
  <si>
    <t>Les questions ci-après permettent de répondre de façon globale à certaines exigences SwissGAP. Pour certains chapitres par contre, la déclaration globale ne permet pas de répondre aux exigences.</t>
  </si>
  <si>
    <t>Divers chapitres: Cultures de plein champ</t>
  </si>
  <si>
    <t>Des cultures SwissGAP sont cultivées en plein champ.
(Les cultures cultivées dans des pots en plein champ ne valent pas comme cultures de plein champ)</t>
  </si>
  <si>
    <t>L'exploitation produit ses plants et/ou multiplie ses semences et son matériel végétal pour ses propres cultures SwissGAP.</t>
  </si>
  <si>
    <t>Chapitre 3: Historique (parcelle) et exploitation</t>
  </si>
  <si>
    <t>J'exploite des sites (parcelles) qui sont consacrés pour la première fois à la production agricole/horticole, ou les risques pour un site existant ont changé.</t>
  </si>
  <si>
    <t>La personne suivante est responsable du choix et de l'épandage des engrais:</t>
  </si>
  <si>
    <t>La personne responsable a suivi la formation horticole suivante:</t>
  </si>
  <si>
    <t>Les collaborateurs suivants participent aux travaux de fumure:</t>
  </si>
  <si>
    <t>Si ce n'est pas le responsable qui épand les engrais, les initiales de l'applicateur doivent être indiquées à chaque épandage dans le journal des cultures ou le journal de fumure.</t>
  </si>
  <si>
    <t>Informations sur l’engin d'épandage/ distributeur d'engrais et la méthode d’épandage</t>
  </si>
  <si>
    <t>Si plusieurs engins sont utilisés pour épandre les engrais, l'abréviation de l’engin doit être indiquée à chaque épandage dans le journal des cultures ou le journal de fumure.</t>
  </si>
  <si>
    <t>Entrepôt d'engrais</t>
  </si>
  <si>
    <t>L'exploitation dispose-t-elle d'un entrepôt pour concentrés d'acides?</t>
  </si>
  <si>
    <t>Mes cultures sont irriguées/stockées dans l'eau (fleurs coupées)</t>
  </si>
  <si>
    <t>Pour l'irrigation et le stockage dans l'eau des fleurs coupées, l'exploitation utilise uniquement de l'eau potable du réseau public.</t>
  </si>
  <si>
    <t>La personne suivante est responsable du choix et de l'application des produits phytosanitaires:</t>
  </si>
  <si>
    <t>La personne responsable des traitements phytosanitaires détient un permis valable.</t>
  </si>
  <si>
    <t>Les personnes suivantes effectuent des traitements phytosanitaires:</t>
  </si>
  <si>
    <t>Nom / Formation:</t>
  </si>
  <si>
    <t>Si ce n'est pas le responsable qui applique les produits phytosanitaires, les initiales de l'applicateur doivent être indiquées à chaque traitement dans le journal des cultures ou le journal des traitements.</t>
  </si>
  <si>
    <t>Engin (méthode d'application)</t>
  </si>
  <si>
    <t>Si plusieurs engins sont utilisés pour les traitements, l'abréviation de l’engin doit être indiquée à chaque épandage dans le journal des cultures ou le journal des traitements.</t>
  </si>
  <si>
    <t>Entrepôt pour produits phytosanitaires</t>
  </si>
  <si>
    <t>L'exploitation dispose-t-elle d'un entrepôt pour produits phytosanitaires?</t>
  </si>
  <si>
    <t>Chapitre 10: Traitements post-récolte</t>
  </si>
  <si>
    <t>L'entreprise utilise-t-elle de l'eau durant les étapes de post-récolte?</t>
  </si>
  <si>
    <t>L'entreprise effectue-t-elle des traitements post-récolte (par exemple conditionnement de fleurs coupées, coloration de plantes, Application de Chrysal, Javel ou Peroxyde)?</t>
  </si>
  <si>
    <t>Chapitre 11: Gestion des déchets et de l'environnement, recyclage</t>
  </si>
  <si>
    <t>Le concept communal d'élimination des déchets est-il disponible et appliqué sur mon exploitation ?</t>
  </si>
  <si>
    <t>Chapitre 12: Sécurité au travail</t>
  </si>
  <si>
    <t>La personne suivante est responsable de la sécurité au travail et des aspects sociaux:</t>
  </si>
  <si>
    <t>L'exploitation a-t-elle adhéré à la solution par branche « horticulture » approuvée par le CFST?</t>
  </si>
  <si>
    <t>Chapitre 13: Environnement</t>
  </si>
  <si>
    <t>L'exploitation se trouve en zone horticole spéciale ou applique un concept de développement du paysage (CPS).</t>
  </si>
  <si>
    <t>Est-ce que l’exploitation a déclaré une propriété parallèle ou est-ce que les mêmes produits (certifiés ou non certifiés) pour lesquels l’exploitation est certifiée sont aussi achetés ?</t>
  </si>
  <si>
    <t>Entreprises sous-traitantes</t>
  </si>
  <si>
    <t>L'exploitation mandate des entreprises sous-traitantes pour exécuter des travaux devant remplir les exigences de SwissGAP.</t>
  </si>
  <si>
    <t xml:space="preserve">    'B column Deklaration</t>
  </si>
  <si>
    <t>plusieurs sites (attention : les réponses de la déclaration forfaitaire doivent s’appliquer à tous les sites, sinon ne choisir aucune réponse.)</t>
  </si>
  <si>
    <t>Culture sous abris</t>
  </si>
  <si>
    <t>(surface en are)</t>
  </si>
  <si>
    <t>Plein champ</t>
  </si>
  <si>
    <t>1/3 (première récolte)</t>
  </si>
  <si>
    <t>Initiales:</t>
  </si>
  <si>
    <t>N°:</t>
  </si>
  <si>
    <t>Propriété parallèle</t>
  </si>
  <si>
    <t>2/3 (récoltes suivantes)</t>
  </si>
  <si>
    <t xml:space="preserve">    'G column Deklaration</t>
  </si>
  <si>
    <t>Réponse / Points de contrôle (PC) pertinents:</t>
  </si>
  <si>
    <t>Non: 2.5.2, 4.1, 4.2, 4.3, 6.1.1, 7.1.1, 13.1.1, 13.2.1 = N/A</t>
  </si>
  <si>
    <t>Non: Chapitre 2.4 = N/A</t>
  </si>
  <si>
    <t>Non: Chapitre 3.2 = N/A</t>
  </si>
  <si>
    <t>Non: Chapitre 5 = N/A</t>
  </si>
  <si>
    <t>Si certificat de capacité ou maîtrise fédérale: 6.2.1 = oui</t>
  </si>
  <si>
    <t>Si un seul utilisateur: 6.3.6 = oui</t>
  </si>
  <si>
    <t>Si un seul appareil:
6.3.5 = oui</t>
  </si>
  <si>
    <t>Non: 6.4.1 à 6.4.8 = N/A</t>
  </si>
  <si>
    <t>Non: 6.4.9, 6.4.10 = N/A</t>
  </si>
  <si>
    <t>Oui: 7.3.1, 7.3.2, 7.4.1 = oui, 7.4.2, 7.4.3 = N/A</t>
  </si>
  <si>
    <t>Si seulement une personne: 8.3.9 = oui</t>
  </si>
  <si>
    <t>Oui: 8.1.1, 8.2.3 = oui</t>
  </si>
  <si>
    <t>Si un seul utilisateur: 8.3.5 = oui</t>
  </si>
  <si>
    <t>Si un seul appareil:
8.3.8 = oui</t>
  </si>
  <si>
    <t>Non: 8.4.3 à 8.4.8, 8.4.10 à 8.4.14, 8.4.16 à 8.4.18 = oui
8.4.1, 8.4.2, 8.4.9, 8.4.15 = N/A</t>
  </si>
  <si>
    <t>Non: 10.1.1 à 10.1.3 = N/A</t>
  </si>
  <si>
    <t>Non: Chapitre 10.2 = N/A</t>
  </si>
  <si>
    <t>Oui: 11.2.1 = oui</t>
  </si>
  <si>
    <t>Si un responsable est nommé: 12.5.1 = oui</t>
  </si>
  <si>
    <t>Oui: 12.1.1, 12.1.2 = oui</t>
  </si>
  <si>
    <t>Oui: 13.1.1, 13.2.1 = oui</t>
  </si>
  <si>
    <t>Non: 16.2 à 16.5 = N/A</t>
  </si>
  <si>
    <t>Non: 1.4 = N/A</t>
  </si>
  <si>
    <t xml:space="preserve">    'Checkboxes Deklaration</t>
  </si>
  <si>
    <t>CheckBox1</t>
  </si>
  <si>
    <t>Plantes de saison ou de balcon</t>
  </si>
  <si>
    <t>CheckBox2</t>
  </si>
  <si>
    <t>Plantes en pots</t>
  </si>
  <si>
    <t>CheckBox3</t>
  </si>
  <si>
    <t>Plantes vertes</t>
  </si>
  <si>
    <t>CheckBox6</t>
  </si>
  <si>
    <t>Fleurs coupées</t>
  </si>
  <si>
    <t>CheckBox8</t>
  </si>
  <si>
    <t>CheckBox9</t>
  </si>
  <si>
    <t>CheckBox7</t>
  </si>
  <si>
    <t>CheckBox10</t>
  </si>
  <si>
    <t>CheckBox11</t>
  </si>
  <si>
    <t>CheckBox12</t>
  </si>
  <si>
    <t>CheckBox13</t>
  </si>
  <si>
    <t>CheckBox16</t>
  </si>
  <si>
    <t>Betriebsleiter</t>
  </si>
  <si>
    <t>Chef d'exploitation</t>
  </si>
  <si>
    <t>CheckBox17</t>
  </si>
  <si>
    <t xml:space="preserve">oder bei Herrn/Frau: </t>
  </si>
  <si>
    <t xml:space="preserve">ou Monsieur / Madame: </t>
  </si>
  <si>
    <t>chkVerantPSM_BL</t>
  </si>
  <si>
    <t>chkVerantPSM_Andere</t>
  </si>
  <si>
    <t>chkArSicherBL</t>
  </si>
  <si>
    <t>chkArSicherAndere</t>
  </si>
  <si>
    <t xml:space="preserve">    'Option Buttons Deklaration</t>
  </si>
  <si>
    <t>optStandort1</t>
  </si>
  <si>
    <t>1 Standort</t>
  </si>
  <si>
    <t>1 site</t>
  </si>
  <si>
    <t>optStandortMehr</t>
  </si>
  <si>
    <t>optFreilandJa</t>
  </si>
  <si>
    <t>optFreilandNein</t>
  </si>
  <si>
    <t>optEigenvermehrungJa</t>
  </si>
  <si>
    <t>optEigenvermehrungNein</t>
  </si>
  <si>
    <t>optStaoJa</t>
  </si>
  <si>
    <t>optStaoNein</t>
  </si>
  <si>
    <t>optSubstratJa</t>
  </si>
  <si>
    <t>optSubstratNein</t>
  </si>
  <si>
    <t>optFaehig</t>
  </si>
  <si>
    <t>Fähigkeitszeugnis</t>
  </si>
  <si>
    <t>Certificat de capacité</t>
  </si>
  <si>
    <t>optMeister</t>
  </si>
  <si>
    <t>Meisterprüfung</t>
  </si>
  <si>
    <t>Maîtrise fédérale</t>
  </si>
  <si>
    <t>optAndere</t>
  </si>
  <si>
    <t>andere:</t>
  </si>
  <si>
    <t>autres:</t>
  </si>
  <si>
    <t>optDungLagerJa</t>
  </si>
  <si>
    <t>optDungLagerNein</t>
  </si>
  <si>
    <t>optSaureJa</t>
  </si>
  <si>
    <t>optSaureNein</t>
  </si>
  <si>
    <t>optTrinkwasserJa</t>
  </si>
  <si>
    <t>optTrinkwasserNein</t>
  </si>
  <si>
    <t>optFachbewillJa</t>
  </si>
  <si>
    <t>optFachbewillNein</t>
  </si>
  <si>
    <t>optPSLagerJa</t>
  </si>
  <si>
    <t>optPSLagerNein</t>
  </si>
  <si>
    <t>optFrischJa</t>
  </si>
  <si>
    <t>optFrischNein</t>
  </si>
  <si>
    <t>optNachernteJa</t>
  </si>
  <si>
    <t>optNachernteNein</t>
  </si>
  <si>
    <t>optAbfallJa</t>
  </si>
  <si>
    <t>optAbfallNein</t>
  </si>
  <si>
    <t>optEkasJa</t>
  </si>
  <si>
    <t>optEkasNein</t>
  </si>
  <si>
    <t>optLohnJa</t>
  </si>
  <si>
    <t>optLohnNein</t>
  </si>
  <si>
    <t>optUmweltJa</t>
  </si>
  <si>
    <t>optUmweltNein</t>
  </si>
  <si>
    <t>optParallelJa</t>
  </si>
  <si>
    <t>optParallelNein</t>
  </si>
  <si>
    <t>optPOBalkonJa</t>
  </si>
  <si>
    <t>optPOBalkonNein</t>
  </si>
  <si>
    <t>optPOTopfJa</t>
  </si>
  <si>
    <t>optPOTopfNein</t>
  </si>
  <si>
    <t>optPOGruenJa</t>
  </si>
  <si>
    <t>optPOGruenNein</t>
  </si>
  <si>
    <t>optPOSchnittJa</t>
  </si>
  <si>
    <t>optPOSchnittNein</t>
  </si>
  <si>
    <t>optPOZierJa</t>
  </si>
  <si>
    <t>optPOZierNein</t>
  </si>
  <si>
    <t>optPOHeckenJa</t>
  </si>
  <si>
    <t>optPOHeckenNein</t>
  </si>
  <si>
    <t>optPONadelJa</t>
  </si>
  <si>
    <t>optPONadelNein</t>
  </si>
  <si>
    <t>optPOObstJa</t>
  </si>
  <si>
    <t>optPOObstNein</t>
  </si>
  <si>
    <t>optPOBeerenJa</t>
  </si>
  <si>
    <t>optPOBeerenNein</t>
  </si>
  <si>
    <t>optPOStaudJa</t>
  </si>
  <si>
    <t>optPOStaudNein</t>
  </si>
  <si>
    <t>optPORosenJa</t>
  </si>
  <si>
    <t>optPORosenNein</t>
  </si>
  <si>
    <t xml:space="preserve">    'Rows to modify in 'Checkliste' by 'Deklaration'</t>
  </si>
  <si>
    <t>Controlpoint</t>
  </si>
  <si>
    <t>Answer</t>
  </si>
  <si>
    <t>NA</t>
  </si>
  <si>
    <t>Generell (Lohnunternehmer)</t>
  </si>
  <si>
    <t>Français</t>
  </si>
  <si>
    <t>Surface des cultures</t>
  </si>
  <si>
    <t>Wählen Sie ihre Sprache
Choississez votre langue</t>
  </si>
  <si>
    <t>Nr. SGAP
V6</t>
  </si>
  <si>
    <t>Level SGAP V6</t>
  </si>
  <si>
    <t>Anforderungen SwissGAP Hortikultur V6</t>
  </si>
  <si>
    <t>Anforderungen SwissGAP Hortikultur V6_F</t>
  </si>
  <si>
    <t>Interpretation V6</t>
  </si>
  <si>
    <t>Interpretation V6_F</t>
  </si>
  <si>
    <t>1.1 Standortgeschichte</t>
  </si>
  <si>
    <t>1.1 Historique du site</t>
  </si>
  <si>
    <t>1.1.1</t>
  </si>
  <si>
    <r>
      <t xml:space="preserve">Der Produzent muss alle aktuellen Aufzeichnungen inkl. elektronische Aufzeichungen mindestens 2 Jahre lang aufbewahren, soweit gesetzlich nicht längere Aufbewahrungszeiten vorgeschrieben sind. Alle neuen Antragsteller müssen vollständige Aufzeichnungen für mind. 3 Monate vor dem </t>
    </r>
    <r>
      <rPr>
        <sz val="10"/>
        <color indexed="30"/>
        <rFont val="Arial"/>
        <family val="2"/>
      </rPr>
      <t>ersten Audittermin vorlegen können</t>
    </r>
    <r>
      <rPr>
        <sz val="10"/>
        <rFont val="Arial"/>
        <family val="2"/>
      </rPr>
      <t xml:space="preserve">. Wenn einzelne Aufzeichnungen fehlen, ist der davon betroffene Kontrollpunkt nicht erfüllt. </t>
    </r>
  </si>
  <si>
    <t>Ordner Umsetzungs-Dokumentation
Auditor: Aufzeichnungen prüfen</t>
  </si>
  <si>
    <t>Classeur Documentation d'application
Auditeur: vérifier les enregistrements</t>
  </si>
  <si>
    <t>1.1.2</t>
  </si>
  <si>
    <r>
      <t xml:space="preserve">Für jede Parzelle und jedes Gewächshaus besteht ein Kulturplan/Quartierbuch </t>
    </r>
    <r>
      <rPr>
        <sz val="10"/>
        <color indexed="30"/>
        <rFont val="Arial"/>
        <family val="2"/>
      </rPr>
      <t>(</t>
    </r>
    <r>
      <rPr>
        <sz val="10"/>
        <color indexed="30"/>
        <rFont val="Arial"/>
        <family val="2"/>
      </rPr>
      <t>digital</t>
    </r>
    <r>
      <rPr>
        <sz val="10"/>
        <color indexed="30"/>
        <rFont val="Arial"/>
        <family val="2"/>
      </rPr>
      <t xml:space="preserve"> oder auf Papier</t>
    </r>
    <r>
      <rPr>
        <sz val="10"/>
        <rFont val="Arial"/>
        <family val="2"/>
      </rPr>
      <t xml:space="preserve">), in welchen die Kulturmassnahmen dokumentiert werden. </t>
    </r>
  </si>
  <si>
    <t xml:space="preserve">Il existe un plan de culture ou un journal de quartier (digital ou sur papier) pour chaque parcelle et chaque serre documentant les mesures de culture. </t>
  </si>
  <si>
    <t>1.1.3</t>
  </si>
  <si>
    <r>
      <t xml:space="preserve">Jedes Feld oder Gewächshaus ist mit einem einzigartigen Code z.B. einer Nummer, Farbe oder Flurnamen gekennzeichnet, die in allen </t>
    </r>
    <r>
      <rPr>
        <sz val="10"/>
        <color indexed="30"/>
        <rFont val="Arial"/>
        <family val="2"/>
      </rPr>
      <t>flächenbezogenen</t>
    </r>
    <r>
      <rPr>
        <sz val="10"/>
        <rFont val="Arial"/>
        <family val="2"/>
      </rPr>
      <t xml:space="preserve"> Aufzeichnungen zu finden sind. </t>
    </r>
    <r>
      <rPr>
        <sz val="10"/>
        <color indexed="30"/>
        <rFont val="Arial"/>
        <family val="2"/>
      </rPr>
      <t>Eine Beschilderung der Produktionsflächen ist nicht zwingend, wenn diese mittels Plan klar identifizierbar sind.</t>
    </r>
  </si>
  <si>
    <t>Chaque champ ou serre est identifié par un code unique, par ex. un numéro, une couleur ou un nom de lieu-dit que l'on retrouve sur tous les enregistrements qui se rapportent à la surface. Il n'est pas obligatoire d'apposer des panneaux sur les surfaces de production si celles-ci sont clairement identifiables au moyen d'un plan.</t>
  </si>
  <si>
    <t>1.2 Selbstkontrolle inkl. Lohnunternehmer</t>
  </si>
  <si>
    <t>1.2 Autocontrôle y.c. sous-traitant</t>
  </si>
  <si>
    <t>1.2.1</t>
  </si>
  <si>
    <r>
      <t xml:space="preserve">Der Produzent kann nachweisen, dass er jährlich vor dem Audit durch die Zertifizierungsstelle eine Selbstkontrolle auf Einhaltung der SwissGAP-Richtlinien durchführt. Die SwissGAP Checkliste wurde </t>
    </r>
    <r>
      <rPr>
        <sz val="10"/>
        <color indexed="30"/>
        <rFont val="Arial"/>
        <family val="2"/>
      </rPr>
      <t>vollständig</t>
    </r>
    <r>
      <rPr>
        <sz val="10"/>
        <rFont val="Arial"/>
        <family val="2"/>
      </rPr>
      <t xml:space="preserve"> ausgefüllt </t>
    </r>
    <r>
      <rPr>
        <sz val="10"/>
        <color indexed="30"/>
        <rFont val="Arial"/>
        <family val="2"/>
      </rPr>
      <t xml:space="preserve">(inkl. Kommentare bei nicht erfüllten und nicht anwendbaren kritischen und nicht kritischen Kontrollpunkten) </t>
    </r>
    <r>
      <rPr>
        <sz val="10"/>
        <rFont val="Arial"/>
        <family val="2"/>
      </rPr>
      <t>und kann vorgelegt werden.</t>
    </r>
  </si>
  <si>
    <t xml:space="preserve">Le producteur peut prouver qu'il effectue chaque année, avant l'audit de l'organe de certification, un autocontrôle relatif au respect des directives de SwissGAP. La check-list SwissGAP a été entièrement remplie (y.c. commentaires en cas de points de contrôle critiques et non critiques non remplis et non applicables) et peut être présentée. </t>
  </si>
  <si>
    <t>SwissGAP Hortikultur Checkliste
Auditor: Datum notieren, an welchem die Selbstkontrolle abgeschlossen wurde</t>
  </si>
  <si>
    <t>SwissGAP Horticulture Checklist
Auditeur : noter la date à laquelle l'autocontrôle a été terminé</t>
  </si>
  <si>
    <t>1.2.2</t>
  </si>
  <si>
    <t xml:space="preserve">Les mesures correctives découlant de l'autocontrôle ont été enregistrées et appliquées. Cela n'est nécessaire que si 100% des critères obligatoires critiques et que 95% des critères obligatoires non critiques ne sont pas remplis, sinon N/A </t>
  </si>
  <si>
    <t xml:space="preserve">Des mesures correctives doivent être établies pour tous les critères obligatoires critiques et non critiques si le niveau de suivi exigé n'a pas été rempli. Le formulaire "mesures correctives" disponible dans la documentation d'application peut être utilisé à ce titre. Il n'est pas obligatoire de prendre des mesures correctives pour les recommandations.
Si aucune mesure corrective n'est nécessaire, il est possible de répondre par N/A. </t>
  </si>
  <si>
    <t>1.2.3</t>
  </si>
  <si>
    <t>Le producteur peut conclure une convention avec chaque sous-traitant, dans laquelle ce dernier s'engage à respecter les exigences qui le concernent.</t>
  </si>
  <si>
    <t>1.3 Verantwortlichkeiten und Schulungen</t>
  </si>
  <si>
    <t>1.3 Responsabilités et formations</t>
  </si>
  <si>
    <t>1.3.1</t>
  </si>
  <si>
    <r>
      <t xml:space="preserve">Die </t>
    </r>
    <r>
      <rPr>
        <sz val="10"/>
        <color indexed="30"/>
        <rFont val="Arial"/>
        <family val="2"/>
      </rPr>
      <t>für fachliche Entscheidungen</t>
    </r>
    <r>
      <rPr>
        <sz val="10"/>
        <rFont val="Arial"/>
        <family val="2"/>
      </rPr>
      <t xml:space="preserve"> verantwortliche Person kann ihre Kompetenz nachweisen</t>
    </r>
    <r>
      <rPr>
        <sz val="10"/>
        <color indexed="30"/>
        <rFont val="Arial"/>
        <family val="2"/>
      </rPr>
      <t xml:space="preserve"> und hat Zugang zu aktueller Fachliteratur / Kursen:</t>
    </r>
    <r>
      <rPr>
        <sz val="10"/>
        <rFont val="Arial"/>
        <family val="2"/>
      </rPr>
      <t xml:space="preserve">
- </t>
    </r>
    <r>
      <rPr>
        <sz val="10"/>
        <color indexed="30"/>
        <rFont val="Arial"/>
        <family val="2"/>
      </rPr>
      <t>für Dünger (Auswahl der Art und Menge der eingesetzten Düngemittel): Berufsausweis (EFZ), Fachkurs oder ausreichend Praxiserfahrung.
- für Pflanzenschutz- und Nacherntebehandlungsmittel (Auswahl der Pflanzenschutzmittel und Entscheid über deren Einsatz): Bestandene Prüfung des entsprechenden Fachkurses (Fachbewilligung zur Verwendung von Pflanzenschutzmitteln).</t>
    </r>
    <r>
      <rPr>
        <sz val="10"/>
        <rFont val="Arial"/>
        <family val="2"/>
      </rPr>
      <t xml:space="preserve">
Bestimmt ein Berater der kantonalen Beratungsstellen oder der</t>
    </r>
    <r>
      <rPr>
        <sz val="10"/>
        <color indexed="30"/>
        <rFont val="Arial"/>
        <family val="2"/>
      </rPr>
      <t xml:space="preserve"> Düngemittel-</t>
    </r>
    <r>
      <rPr>
        <sz val="10"/>
        <rFont val="Arial"/>
        <family val="2"/>
      </rPr>
      <t>/ Pflanzenschutzmittelfirmen die Mittel, gilt der Nachweis als erbracht. Bestimmen andere Berater die Mittel, ist der Nachweis anhand der Fachbewilligung zu erbringen.</t>
    </r>
  </si>
  <si>
    <t>La personne responsable des décisions techniques peut prouver sa compétence et a accès à une littérature / des cours spécialisés actualisés :
- pour les engrais (choix du type et de la quantité d'engrais utilisés) : Certificat professionnel (CFC), cours spécialisé ou expérience pratique suffisante.
- pour les produits phytosanitaires et les produits de traitement post-récolte (choix des produits phytosanitaires et décision quant à leur utilisation) : Réussite de l'examen du cours spécialisé correspondant (permis pour l'emploi des produits phytosanitaires).
La preuve de compétence est considérée comme établie, si les produits sont determinés par un conseiller des services cantonaux de vulgarisation ou des entreprises d'engrais/de produits phytosanitaires. Si d'autres conseillers déterminent les produits, la preuve doit être apportée sur la base du permis professionnel.</t>
  </si>
  <si>
    <t>Dünger: Aus- oder Weiterbildung im Gartenbau oder in der Landwirtschaft oder Teilnahme an entsprechendem Fachkurs. Wenn kein Kurs- oder Ausbildungsnachweis vorliegt, sind 2 Jahre Praxiserfahrung gefordert.
Pflanzenschutz: Bestandene Prüfung des entsprechenden Fachkurses (Fachbewilligung).</t>
  </si>
  <si>
    <t>Engrais : formation initiale ou continue en horticulture ou en agriculture ou participation à un cours spécialisé correspondant. En l'absence d'attestation de cours ou de formation, deux ans d'expérience pratique sont exigés.
Protection des plantes : avoir réussi l'examen du cours spécialisé correspondant (permis professionnel).</t>
  </si>
  <si>
    <t>1.3.2</t>
  </si>
  <si>
    <r>
      <t xml:space="preserve">Für alle </t>
    </r>
    <r>
      <rPr>
        <sz val="10"/>
        <color indexed="30"/>
        <rFont val="Arial"/>
        <family val="2"/>
      </rPr>
      <t>Arbeitskräfte</t>
    </r>
    <r>
      <rPr>
        <sz val="10"/>
        <rFont val="Arial"/>
        <family val="2"/>
      </rPr>
      <t xml:space="preserve"> müssen die für Ihren Verantwortungsbereich notwendigen Ausbildungs- und Schulungsnachweise vorliegen (Datum, Thema, Instruktor, Teilnehmer, </t>
    </r>
    <r>
      <rPr>
        <sz val="10"/>
        <color indexed="30"/>
        <rFont val="Arial"/>
        <family val="2"/>
      </rPr>
      <t>Teilnahmebestätigung/Visum</t>
    </r>
    <r>
      <rPr>
        <sz val="10"/>
        <rFont val="Arial"/>
        <family val="2"/>
      </rPr>
      <t>).</t>
    </r>
  </si>
  <si>
    <t>Pour tous les employés, les justificatifs de formation et d'instruction nécessaires doivent être disponibles pour leurs domaines de responsabilité (date, sujet, instructeur, participant, confirmation de participation/visa).</t>
  </si>
  <si>
    <t>1.3.3</t>
  </si>
  <si>
    <t xml:space="preserve">Alle Arbeitskräfte, inkl.  Eigentümer und Betriebsleiter sind auf die Gesundheits- und Sicherheitsverfahren sowie Hygieneanweisungen geschult.
Die Schulungen sind jährlich zu wiederholen resp. bei neuen Voraussetzungen (neue Verfahren, neue Geräte, Übernahme neuer Tätigkeiten, etc.) zu ergänzen und von den Teilnehmern zu bestätigen (Präsenzliste). 
Die Schulungen können auch intern durchgeführt werden. </t>
  </si>
  <si>
    <t xml:space="preserve">Tous les employés, y compris les propriétaires et les chefs d'entreprise, sont formés aux procédures de santé et de sécurité et aux instructions d'hygiène.
Les formations doivent être répétées chaque année ou complétées en cas de nouvelles conditions (nouvelles procédures, nouveaux appareils, acquisition de nouvelles activités, etc.) et confirmées par les participants (liste de présence). 
Les formations peuvent également être organisées en interne. </t>
  </si>
  <si>
    <t>1.3.4</t>
  </si>
  <si>
    <r>
      <t xml:space="preserve">Für alle Arbeitskräfte, die:
- Pflanzenschutzmittel, Herbizide, Biozide, Chemikalien, Desinfektionsmittel oder andere gefährliche Substanzen anwenden,
- gefährliche oder komplexe Maschinen und Geräte bedienen,
- </t>
    </r>
    <r>
      <rPr>
        <sz val="10"/>
        <color indexed="30"/>
        <rFont val="Arial"/>
        <family val="2"/>
      </rPr>
      <t>in grosser Höhe arbeiten</t>
    </r>
    <r>
      <rPr>
        <sz val="10"/>
        <rFont val="Arial"/>
        <family val="2"/>
      </rPr>
      <t xml:space="preserve">
kann anhand von Teilnahmebestätigungen oder unterschriebenen Anwesenheitslisten dokumentiert werden, dass sie Anweisungen erhalten haben oder geforderte Schulungsprogramme durchgeführt wurden. </t>
    </r>
  </si>
  <si>
    <t xml:space="preserve">Pour tous les collaborateurs qui :
- utilisent des produits phytosanitaires, des herbicides, des biocides, des produits chimiques, des produits de désinfection ou d'autres substances dangereuses,
- travaillent avec des machines ou des appareils dangereux nécessitant une formation technique spécifique,
- travaillent en hauteur
il est possible de documenter à l'aide d'attestations de participation ou de listes de présence signées qu'ils ont reçu des instructions ou que les programmes de formation exigés ont été effectués. </t>
  </si>
  <si>
    <t>1.3.5</t>
  </si>
  <si>
    <t>Au moins une personne pour 50 employés ayant une formation en premiers secours est présente lors des travaux dans les champs et sur les lignes de tri et d'emballage. Il peut s'agir de personnes ayant obtenu leur permis de conduire au cours des cinq dernières années ou ayant suivi un cours de secourisme.</t>
  </si>
  <si>
    <t>Personen mit eidgenössischem Führerausweis (Nothelferkurs) gelten als ausgebildet.</t>
  </si>
  <si>
    <t>Les personnes disposant d'un permis de conduire fédéral (cours de remiers secours) sont considérées comme formées. Questions orales dans l'exploitation.</t>
  </si>
  <si>
    <t>1.4 Kundenanforderungen</t>
  </si>
  <si>
    <t>1.4 Exigences des clients</t>
  </si>
  <si>
    <t>1.4.1</t>
  </si>
  <si>
    <t xml:space="preserve">Sofern Absprachen zwischen Abnehmern und Produzenten über Qualitätsanforderungen bestehen, können schriftliche Vereinbarungen vorgelegt werden. Der Produzent muss nachweisen, dass er sich an die vereinbarten oder mindestens an die branchenüblichen Qualitätsanforderungen hält. </t>
  </si>
  <si>
    <t xml:space="preserve">Des conventions écrites peuvent être présentées, pour autant qu'il existe des accords sur les exigences de qualité entre l'acheteur et le producteur. Le producteur doit prouver qu'il respecte les exigences de qualité convenues ou, au moins, usuelles dans la branche. </t>
  </si>
  <si>
    <t xml:space="preserve">Wenn betriebsspezifische Vereinbarungen mit dem Abnehmer bestehen und wenn diese über die branchenüblichen Anforderungen hinausgehen, müssen diese vorgewiesen werden. </t>
  </si>
  <si>
    <t xml:space="preserve">S'il existe des accords spécifiques à l'entreprise avec l'acheteur et si ceux-ci vont au-delà des exigences habituelles de la branche, ils doivent être présentés. </t>
  </si>
  <si>
    <t>1.5</t>
  </si>
  <si>
    <t>1.5 Rückruf und Rücknahme</t>
  </si>
  <si>
    <t>1.5 Rappel et retrait</t>
  </si>
  <si>
    <t>1.5.1</t>
  </si>
  <si>
    <r>
      <rPr>
        <sz val="10"/>
        <color indexed="30"/>
        <rFont val="Arial"/>
        <family val="2"/>
      </rPr>
      <t>Der Betrieb verfügt über ein Verfahren für den Rückruf oder die Rücknahme von Produkten vom Markt, welches folgende Aspekte enthält:</t>
    </r>
    <r>
      <rPr>
        <sz val="10"/>
        <rFont val="Arial"/>
        <family val="2"/>
      </rPr>
      <t xml:space="preserve">
- mögliche Ursachen, die </t>
    </r>
    <r>
      <rPr>
        <sz val="10"/>
        <color indexed="30"/>
        <rFont val="Arial"/>
        <family val="2"/>
      </rPr>
      <t>einen Rückruf oder eine Rücknahme</t>
    </r>
    <r>
      <rPr>
        <sz val="10"/>
        <rFont val="Arial"/>
        <family val="2"/>
      </rPr>
      <t xml:space="preserve"> auslösen können
- verantwortliche Person</t>
    </r>
    <r>
      <rPr>
        <sz val="10"/>
        <color indexed="30"/>
        <rFont val="Arial"/>
        <family val="2"/>
      </rPr>
      <t xml:space="preserve"> im Betrieb</t>
    </r>
    <r>
      <rPr>
        <sz val="10"/>
        <rFont val="Arial"/>
        <family val="2"/>
      </rPr>
      <t>, die darüber entscheidet
-</t>
    </r>
    <r>
      <rPr>
        <sz val="10"/>
        <color indexed="30"/>
        <rFont val="Arial"/>
        <family val="2"/>
      </rPr>
      <t xml:space="preserve"> Mechanismus zur Benachrichtigung der Abnehmer (inkl. einer Liste der Kontaktpersonen mit Telefonnummer und E-Mail der Abnehmer)</t>
    </r>
    <r>
      <rPr>
        <sz val="10"/>
        <rFont val="Arial"/>
        <family val="2"/>
      </rPr>
      <t xml:space="preserve">
</t>
    </r>
    <r>
      <rPr>
        <sz val="10"/>
        <color indexed="30"/>
        <rFont val="Arial"/>
        <family val="2"/>
      </rPr>
      <t>- Methoden zum Bestandesabgleich der betroffenen Charge.</t>
    </r>
  </si>
  <si>
    <t>L'entreprise dispose d'une procédure pour le rappel ou le retrait de produits du marché, qui comprend les aspects suivants :
- les causes possibles qui peuvent déclencher un rappel ou un retrait
- personne responsable au sein de l'entreprise qui prend la décision
- mécanisme de communication aux acheteurs (y compris une liste des personnes de contact avec numéro de téléphone et e-mail des acheteurs)
- méthodes de comparaison des stocks du lot concerné.</t>
  </si>
  <si>
    <t>Es muss kein jährlicher Test durchgeführt werden.</t>
  </si>
  <si>
    <t>Il n'est pas nécessaire d'effectuer un test annuel.</t>
  </si>
  <si>
    <t>2.1 Kulturzeit im Betrieb</t>
  </si>
  <si>
    <t xml:space="preserve">Lors de l'achat de boutures et de plantons non-certifiés (Swiss GAP ou GLOBAL G.A.P), les exigences suivantes sont prises en compte pour pouvoir commercialiser les cultures en tant que SwissGAP:
- les cultures doivent être cultivées pendant au moins 3 mois dans une exploitation SwissGAP.
- lorsque la phase végétative (depuis le semis resp. la mise en terre des boutures) est plus courte que 3 mois, au moins les deux tiers de la phase végétative doivent avoir lieux dans une exploitation SwissGAP.
- pour les fleurs, les caractéristiques typiques de la plante (p.ex. floraison, taille) doivent être formées dans l'exploitation SwissGAP.
- Pour les bulbes de fleurs (p.ex. tulipes), le matériel de multiplication doit déjà être certifié pour que le produit soit autorisé à être vendu comme produit certifié SwissGAP.   </t>
  </si>
  <si>
    <t>Lieferscheine von Vermehrungsmaterial
evtl. Pflanzenschutzzeugnisse 
Auditor: Dokumente überprüfen, Kulturdauer im Betrieb anhand eines Bsp. beschreiben</t>
  </si>
  <si>
    <t>Bulletins de livraison de matériel de multiplication év. certificats phytosanitaires 
Auditeur: vérifier les documents, décrire la durée de culture dans l'entreprise à l'aide d'un exemple</t>
  </si>
  <si>
    <t>2.2 Zugekauftes Vermehrungsmaterial</t>
  </si>
  <si>
    <t>2.2 Matériel de multiplication acheté</t>
  </si>
  <si>
    <t>Für zugekauftes Saatgut und Vermehrungsmaterial liegen Pflanzenpässe, -zeugnisse, leere Packungen, Rechnungen, etc. mit Informationen über Sortenname, Chargen-Nr. und Lieferant und soweit vorhanden zur Saatgutqualität (z.B. Keimfähigkeit, Sortenreinheit, Gesundheit) vor.
Der Bezug von Vermehrungsmaterial von SwissGAP oder GLOBALG.A.P. zertifizierten Betrieben gilt ebenfalls als Nachweis.</t>
  </si>
  <si>
    <t>Pour les semences et le matériel de multiplication achetés, des passeports phytosanitaires, des certificats, des emballages vides, des factures, etc. sont disponibles, contenant des informations sur le nom de la variété, le numéro de lot et le fournisseur et, le cas échéant, sur la qualité des semences (p. ex. capacité de germination, pureté variétale, santé).
L'acquisition de matériel de multiplication auprès d'entreprises certifiées SwissGAP ou GLOBALG.A.P. est également considéré comme une preuve.</t>
  </si>
  <si>
    <r>
      <t xml:space="preserve">Der Produzent kann auf Verlangen zusätzlich zu den Anforderungen im Punkt </t>
    </r>
    <r>
      <rPr>
        <sz val="10"/>
        <color indexed="30"/>
        <rFont val="Arial"/>
        <family val="2"/>
      </rPr>
      <t>2.2.1</t>
    </r>
    <r>
      <rPr>
        <sz val="10"/>
        <rFont val="Arial"/>
        <family val="2"/>
      </rPr>
      <t xml:space="preserve"> nachweisen, dass das </t>
    </r>
    <r>
      <rPr>
        <sz val="10"/>
        <color indexed="30"/>
        <rFont val="Arial"/>
        <family val="2"/>
      </rPr>
      <t>in den vergangengen 24 Monaten erworbene</t>
    </r>
    <r>
      <rPr>
        <sz val="10"/>
        <rFont val="Arial"/>
        <family val="2"/>
      </rPr>
      <t xml:space="preserve"> Vermehrungsmaterial in Übereinstimmung mit den nationalen Urheberrechten erworben wurde.</t>
    </r>
  </si>
  <si>
    <t>Hinweis: Die PLUTO Datenbank der UPOV (https://www.upov.int/pluto/de) und der Variety Finder zur Sortensuche auf der Website des Gemeinschaftlichen Sortenamts (CPVO) (https://cpvo.europa.eu/en/applications-and-examinations/cpvo-variety-finder) listen alle Sorten weltweit auf, einschliesslich deren Registrierungsangaben und den Angaben zum Schutz geistigen Eigentums je Sorte und Land.</t>
  </si>
  <si>
    <t>Remarque : la base de données PLUTO de l'UPOV (https://www.upov.int/pluto/fr) et le Variety Finder pour la recherche de variétés sur le site Web de l'Office communautaire des variétés végétales (OCVV) (https://cpvo.europa.eu/en/applications-and-examinations/cpvo-variety-finder) répertorient toutes les variétés dans le monde, y compris leurs données d'enregistrement et les données relatives à la protection de la propriété intellectuelle par variété et par pays.</t>
  </si>
  <si>
    <r>
      <t>Für Behandlungen von zugekauftem Saatgut oder vegetativem Vermehrungsmaterial (Beizung, Inkrustierung, etc.) durch den Lieferanten liegen Informationen zu den verwendeten Produkten vor (Aufzeichnungen, Saatgutverpackungen).</t>
    </r>
    <r>
      <rPr>
        <strike/>
        <sz val="10"/>
        <rFont val="Arial"/>
        <family val="2"/>
      </rPr>
      <t xml:space="preserve">
</t>
    </r>
    <r>
      <rPr>
        <sz val="10"/>
        <rFont val="Arial"/>
        <family val="2"/>
      </rPr>
      <t>Nicht anwendbar bei mehrjährigen Kulturen.</t>
    </r>
  </si>
  <si>
    <t>2.3 Eigenvermehrung</t>
  </si>
  <si>
    <r>
      <t xml:space="preserve">Zur Überwachung der Gesundheit von Pflanzgut aus Eigenvermehrung erfolgen nach einem schriftlich festgelegten Verfahren Kontrollgänge </t>
    </r>
    <r>
      <rPr>
        <sz val="10"/>
        <color indexed="30"/>
        <rFont val="Arial"/>
        <family val="2"/>
      </rPr>
      <t>auf sichtbare Anzeichen von Schädlingen und Krankheiten</t>
    </r>
    <r>
      <rPr>
        <sz val="10"/>
        <rFont val="Arial"/>
        <family val="2"/>
      </rPr>
      <t xml:space="preserve"> und ein festgestellter Befall wird dokumentiert. Die Bestände wurden für die Pflanzenpasskontrolle angemeldet.</t>
    </r>
  </si>
  <si>
    <t>Pour surveiller la santé des plants autoproduits, des tournées de contrôle sont effectuées selon une procédure écrite pour détecter les signes visibles de ravageurs et de maladies, et toute présence constatée est documentée. Les cultures ont été déclarées pour le contrôle du passeport phytosanitaire.</t>
  </si>
  <si>
    <r>
      <t xml:space="preserve">Pflanzenschutzmittelbehandlungen während der Anzucht von Vermehrungsmaterial für die Eigenvermehrung müssen dokumentiert werden und die gleichen Aufzeichnungen wie im Kapitel Pflanzenschutz (Kap. </t>
    </r>
    <r>
      <rPr>
        <sz val="10"/>
        <color indexed="30"/>
        <rFont val="Arial"/>
        <family val="2"/>
      </rPr>
      <t>8.2</t>
    </r>
    <r>
      <rPr>
        <sz val="10"/>
        <rFont val="Arial"/>
        <family val="2"/>
      </rPr>
      <t xml:space="preserve">) umfassen. 
</t>
    </r>
    <r>
      <rPr>
        <sz val="10"/>
        <color indexed="30"/>
        <rFont val="Arial"/>
        <family val="2"/>
      </rPr>
      <t>Nicht anwendbar bei mehrjährigen Kulturen.</t>
    </r>
  </si>
  <si>
    <t>Les traitements phytosanitaires appliqués durant la période de croissance sur les plants et semences destinés à l'autoproduction doivent être documentés et comporter les mêmes enregistrements qu'au chapitre sur la lutte phytosanitaire (ch. 8.2).
Non applicable pour les cultures pérennes.</t>
  </si>
  <si>
    <t>3. BODENBEWIRTSCHAFTUNG</t>
  </si>
  <si>
    <t xml:space="preserve">3. GESTION DU SOL </t>
  </si>
  <si>
    <r>
      <t xml:space="preserve">Die Fruchtfolge bei einjährigen Kulturen wird aufgezeichnet und kann für die letzten 5 Jahre dokumentiert werden.
</t>
    </r>
    <r>
      <rPr>
        <sz val="10"/>
        <color indexed="30"/>
        <rFont val="Arial"/>
        <family val="2"/>
      </rPr>
      <t>Nur anwendbar bei Freilandkulturen.</t>
    </r>
  </si>
  <si>
    <t>La rotation des cultures annuelles est enregistrée et peut être documentée pour les 5 dernières années.
Seulement applicable aux cultures de plein champ.</t>
  </si>
  <si>
    <r>
      <t xml:space="preserve">Die eingesetzten Bodenbearbeitungstechniken schonen die </t>
    </r>
    <r>
      <rPr>
        <sz val="10"/>
        <color indexed="30"/>
        <rFont val="Arial"/>
        <family val="2"/>
      </rPr>
      <t>Bodenstruktur</t>
    </r>
    <r>
      <rPr>
        <sz val="10"/>
        <rFont val="Arial"/>
        <family val="2"/>
      </rPr>
      <t xml:space="preserve"> und minimieren die Bodenverdichtung </t>
    </r>
    <r>
      <rPr>
        <sz val="10"/>
        <color indexed="30"/>
        <rFont val="Arial"/>
        <family val="2"/>
      </rPr>
      <t>(z.B. Einsatz von Tiefwurzlern, Drainage, angepasster Reifendruck, etc.)</t>
    </r>
  </si>
  <si>
    <t>Les techniques du travail du sol utilisées préservent la structure du sol et minimisent le compactage du sol (par ex. utilisation de racines profondes, drainage, pression des pneus adaptée, etc)..</t>
  </si>
  <si>
    <t xml:space="preserve">Ce point n'est pas applicable pour les cultures sous serres.
Des compactages du sol graves sont à contester.
</t>
  </si>
  <si>
    <t>Auditor: Mündliche Befragung, Visuelle Kontrolle</t>
  </si>
  <si>
    <t>Auditeur: questionnement oral, contrôle visuel</t>
  </si>
  <si>
    <t>3.3</t>
  </si>
  <si>
    <r>
      <t xml:space="preserve">Es gibt keine sichtbaren Anzeichen von Bodenerosion und/oder es werden Massnahmen zur Vermeidung der Bodenerosion wie die Einsaat von Gras oder Gründüngung, die Bodenabdeckung mit geeignetem Mulchmaterial </t>
    </r>
    <r>
      <rPr>
        <sz val="10"/>
        <color indexed="30"/>
        <rFont val="Arial"/>
        <family val="2"/>
      </rPr>
      <t>oder mittels Hecken</t>
    </r>
    <r>
      <rPr>
        <sz val="10"/>
        <rFont val="Arial"/>
        <family val="2"/>
      </rPr>
      <t xml:space="preserve"> getroffen.</t>
    </r>
  </si>
  <si>
    <t>Il n'y a pas de signes visibles d'érosion du sol et/ou des mesures sont prises pour éviter l'érosion du sol, comme l'ensemencement d'herbe ou d'engrais vert, la couverture du sol avec un matériel mulch aproprié ou à l'aide de haies.</t>
  </si>
  <si>
    <t>Bei Gewächshauskulturen ist dieser Punkt nicht anwendbar.
Visuelle Kontrolle im Feld von Einsaaten, Gründüngung oder Hecken.</t>
  </si>
  <si>
    <t>3.4</t>
  </si>
  <si>
    <t>Die Daten der Aussaat/Pflanzung werden aufgezeichnet.</t>
  </si>
  <si>
    <t>Les données relatives au semis/à la plantation sont enregistrées.</t>
  </si>
  <si>
    <t>3.5</t>
  </si>
  <si>
    <t>Auditor: Mündliche Befragung, ob eine chemische Bodendesinfektion durchgeführt wurde.
Visuelle Kontrolle, v.a. im PSM-Lager, ob entsprechende Mittel vorhanden sind.</t>
  </si>
  <si>
    <t xml:space="preserve">Auditeur : questionnement oral pour savoir si une désinfection chimique du sol a été effectuée.
Contrôle visuel de la présence de produits correspondants, surtout dans l'entrepôt de PPh. </t>
  </si>
  <si>
    <t>4. SUBSTRATE</t>
  </si>
  <si>
    <t>4. SUBSTRATS</t>
  </si>
  <si>
    <r>
      <t xml:space="preserve">Die chemische Sterilisation von Substraten ist verboten.
</t>
    </r>
    <r>
      <rPr>
        <sz val="10"/>
        <color indexed="30"/>
        <rFont val="Arial"/>
        <family val="2"/>
      </rPr>
      <t xml:space="preserve">Wenn Substrate wiederverwendet werden, dann sind sie durch Dämpfen zu sterilisieren. </t>
    </r>
  </si>
  <si>
    <t>La stérilisation chimique des substrats est interdite.
Si les substrats sont réutilisés, ils doivent être stérilisés à la vapeur.</t>
  </si>
  <si>
    <r>
      <t xml:space="preserve">Die Menge und Datum des eingesetzten (recycelten) Materials wird dokumentiert. Hierfür sind Rechnungen bzw. Lieferscheine ausreichend. Die fehlende Beteiligung an einem vorhandenen Recyclingprogramm sollte begründet werden.
Nicht anwendbar bei Topfpflanzen, die zusammen mit dem Substrat verkauft werden </t>
    </r>
    <r>
      <rPr>
        <sz val="10"/>
        <color indexed="30"/>
        <rFont val="Arial"/>
        <family val="2"/>
      </rPr>
      <t>oder wenn kein Substrat-Abfall anfällt.</t>
    </r>
  </si>
  <si>
    <t>La quantité et la date des matériaux utilisés (recyclés) sont documentés. Des factures resp. des bulletins de livraisons sont suffisants. Une non-participation à un programme de recyclage disponible devrait être justifiée. Pas applicable pour les plantes en pot qui sont vendues avec le substrat ou lorsqu'il n'y a pas de déchets de substrat.</t>
  </si>
  <si>
    <t>Werden Substrate ausserhalb des Betriebes verwertet, muss dies anhand Lieferpapieren an den Abnehmers belegt werden können. Eine interne Verwendung ist dokumentiert.</t>
  </si>
  <si>
    <t>Si des substrats sont utilisés en dehors de l'exploitation, cela doit pouvoir être démontré grâce aux documents de livraison à l'acheteur. Une utilisation interne est documentée.</t>
  </si>
  <si>
    <t>Mindestens 50% der Menge der in der Produktion verwendeten Substrate sind erneuerbare Torfalternativen. Es wird angestrebt, die Torfmenge kontinuierlich zu verringern und nur Torf aus verantwortungsvollen Quellen zu verwenden.</t>
  </si>
  <si>
    <t>Au moins 50% de la quantité de substrats utilisés dans la production sont des alternatives de tourbe renouvelables. L'objectif est de réduire continuellement la quantité de tourbe utilisée et de n'utiliser que de la tourbe provenant de sources responsables.</t>
  </si>
  <si>
    <t>Gemäss unterschriebenem Agreement zwischen JardinSuisse und dem BAFU (Bund) strebt die Branche bis 2030 einen Wert von 95% erneuerbare Torfalternativen in Substraten an.
Dem Auditor sind Lieferscheine mit Rezeptur aller bezogenen Substrate vorzulegen inkl. der jeweiligen bezogenen Menge / Jahr.</t>
  </si>
  <si>
    <t>Selon l'accord signé entre JardinSuisse et l'OFEV (Confédération), la branche vise une valeur de 95% de tourbe renouvelable dans les substrats d'ici 2030.
Les bulletins de livraison avec la recette de tous les substrats achetés doivent être présentés à l'auditeur, y compris la quantité respective achetée / an.</t>
  </si>
  <si>
    <t>Auditeur : évaluer à l'aide des documents de livraison des fournisseurs de substrats, noter le % de tourbe alternative dans les substrats.</t>
  </si>
  <si>
    <t>5. DÜNGUNG</t>
  </si>
  <si>
    <t>5. FUMURE</t>
  </si>
  <si>
    <t>5.1 Nährstoffbedarf und Nährstoffgehalt</t>
  </si>
  <si>
    <t>5.1 Besoins et teneur en éléments nutritifs</t>
  </si>
  <si>
    <t>5.1.1</t>
  </si>
  <si>
    <r>
      <rPr>
        <sz val="10"/>
        <color indexed="30"/>
        <rFont val="Arial"/>
        <family val="2"/>
      </rPr>
      <t xml:space="preserve">Das Ziel ist die Reduzierung von Nährstoffverlusten. </t>
    </r>
    <r>
      <rPr>
        <sz val="10"/>
        <rFont val="Arial"/>
        <family val="2"/>
      </rPr>
      <t xml:space="preserve">
Die Düngergaben und der Zeitpunkt der Düngung stützen sich auf Boden- oder Substratanalysen, Salzgehaltmessungen und Düngungsnormen ab (die Analysen können mit Ausrüstungen aus dem Betrieb oder mit mobilen Anlagen durchgeführt werden). 
Für jede beerntete Fläche ist pro Kulturzyklus einmal ein Düngerplan aufgrund von Boden- oder Substratanalysen zu erstellen. Bei Kulturen, die mehrmals im Jahr geerntet werden, müssen die entsprechenden Berechnungen in regelmäßigen, gerechtfertigten Abständen (z.B. alle zwei Wochen in geschlossenen Systemen) erfolgen. </t>
    </r>
  </si>
  <si>
    <t xml:space="preserve">Le but est la réduction des pertes d'éléments nutritifs.
Les apports d'engrais et la période de fumure s'appuient sur des analyses de sol et de substrat, des mesures de salinité et des normes de fumure (les analyses peuvent être réalisées avec du matériel de l'exploitation ou avec des installations mobiles).
Pour chaque surface récoltée, il faut élaborer une fois un plan de fumure par cycle de culture sur la base des analyses du sol et des substrats. Pour les cultures qui sont récoltées plusieurs fois dans l'année, les calculs doivent avoir lieux dans des intervalles réguliers et justifiés (p. ex. toutes les deux semaines dans un système fermé). </t>
  </si>
  <si>
    <r>
      <t>GRUDAF</t>
    </r>
    <r>
      <rPr>
        <strike/>
        <sz val="10"/>
        <rFont val="Arial"/>
        <family val="2"/>
      </rPr>
      <t xml:space="preserve"> </t>
    </r>
    <r>
      <rPr>
        <sz val="10"/>
        <rFont val="Arial"/>
        <family val="2"/>
      </rPr>
      <t>/ Tabellen 
Analysen-, Messresultate
Düngeplan
Auditor: Mündliche Befragung, Aufzeichnungen/Messungen prüfen</t>
    </r>
  </si>
  <si>
    <t>DBF / Tableaux 
Résultats des analyses, des mesures
Plan de fumure
Auditeur : Questionnement oral, vérification des enregistrements/mesures</t>
  </si>
  <si>
    <t>5.1.2</t>
  </si>
  <si>
    <r>
      <t xml:space="preserve">Die Nährstoffgehalte (NPK) von allen </t>
    </r>
    <r>
      <rPr>
        <sz val="10"/>
        <color indexed="30"/>
        <rFont val="Arial"/>
        <family val="2"/>
      </rPr>
      <t>in den SwissGAP Kulturen</t>
    </r>
    <r>
      <rPr>
        <sz val="10"/>
        <rFont val="Arial"/>
        <family val="2"/>
      </rPr>
      <t xml:space="preserve"> ausgebrachten Düngern (Mineraldünger, Kompost, Stallmist, Gülle) </t>
    </r>
    <r>
      <rPr>
        <sz val="10"/>
        <color indexed="30"/>
        <rFont val="Arial"/>
        <family val="2"/>
      </rPr>
      <t xml:space="preserve">sind nachweislich bekannt. </t>
    </r>
  </si>
  <si>
    <t xml:space="preserve">Les teneurs en substances nutritives (NPK) des engrais  appliqués (engrais minéral, compost, fumier, lisier) sont connues de manière avérée. </t>
  </si>
  <si>
    <t>Standardwerte, Angabe des Herstellers/Lieferanten oder Analysen</t>
  </si>
  <si>
    <t>Valeurs standards, indication du fabricant/fournisseur ou analyses</t>
  </si>
  <si>
    <t>GRUDAF / Tabellen 
Nährstoffanalysen
Düngeplan
Auditor: v.a. bei organischen Düngern prüfen, wie der Gehalt bekannt ist.</t>
  </si>
  <si>
    <t>DBF / Tableaux 
Analyses de la teneur en éléments nutritifs
Plan de fertilisation
Auditeur : surtout pour les engrais organiques, vérifier comment la teneur est connue.</t>
  </si>
  <si>
    <t>5.1.3</t>
  </si>
  <si>
    <r>
      <t xml:space="preserve">Die Gehalte an Schwermetallen der zugekauften </t>
    </r>
    <r>
      <rPr>
        <sz val="10"/>
        <color indexed="30"/>
        <rFont val="Arial"/>
        <family val="2"/>
      </rPr>
      <t>anorganischen Dünger</t>
    </r>
    <r>
      <rPr>
        <sz val="10"/>
        <rFont val="Arial"/>
        <family val="2"/>
      </rPr>
      <t xml:space="preserve"> können anhand von Referenzwerten oder Angaben des Lieferanten belegt werden.</t>
    </r>
  </si>
  <si>
    <t>Les teneurs en métaux lourds des engrais anorganiques achetés peuvent être démontrées par des valeurs de référence ou par les indications du fournisseur.</t>
  </si>
  <si>
    <t>Für Handelsdünger mit einer Zulassung in der Schweiz gilt der Punkt als erfüllt.</t>
  </si>
  <si>
    <t>Ce point est considéré comme rempli pour les engrais du commerce avec une autorisation en Suisse.</t>
  </si>
  <si>
    <t>Lieferscheine, Beschriftung der Säcke / Packungen
Auditor: Visuelle Kontrolle</t>
  </si>
  <si>
    <t>Bulletins de livraison, étiquetage des sacs / Emballages
Auditeur: contrôle visuel</t>
  </si>
  <si>
    <t>5.1.4</t>
  </si>
  <si>
    <r>
      <t xml:space="preserve">Vor der Ausbringung von organischen Düngemitteln (z.B. Kompost, </t>
    </r>
    <r>
      <rPr>
        <sz val="10"/>
        <color indexed="30"/>
        <rFont val="Arial"/>
        <family val="2"/>
      </rPr>
      <t>Substrate von Biogasanlagen</t>
    </r>
    <r>
      <rPr>
        <sz val="10"/>
        <rFont val="Arial"/>
        <family val="2"/>
      </rPr>
      <t xml:space="preserve">, </t>
    </r>
    <r>
      <rPr>
        <sz val="10"/>
        <color indexed="30"/>
        <rFont val="Arial"/>
        <family val="2"/>
      </rPr>
      <t>etc</t>
    </r>
    <r>
      <rPr>
        <sz val="10"/>
        <rFont val="Arial"/>
        <family val="2"/>
      </rPr>
      <t xml:space="preserve">.) wurde eine Gefahrenanalyse durchgeführt, welche folgende potenziellen Gefahren einschliesst: Art des organischen Düngers, Herstellungsmethode, unerwünschte Unkräuter / Samen, mikrobiologische Verunreinigungen (Krankheitserreger pflanzlichen und menschlichen Ursprungs) Schwermetallgehalte, Zeitpunkt und Art der Ausbringung.
</t>
    </r>
    <r>
      <rPr>
        <sz val="10"/>
        <color indexed="30"/>
        <rFont val="Arial"/>
        <family val="2"/>
      </rPr>
      <t>Stammen sämtliche organischen Düngemittel von zertifizierten Herstellern (d.h. der Dünger ist für alle Kulturen geeignet), muss keine eigene Gefahrenanalyse vorgenommen werden.</t>
    </r>
  </si>
  <si>
    <t>Avant l'épandage d'engrais organiques (p. ex. compost, substrats issus d'installations de biogaz, etc.), une analyse des risques a été réalisée, qui inclut les dangers potentiels suivants : Type d'engrais organique, méthode de production, mauvaises herbes / graines indésirables, contaminations microbiologiques (agents pathogènes d'origine végétale et humaine), teneur en métaux lourds, moment et mode d'épandage.
Si tous les engrais organiques proviennent de fabricants certifiés (c'est-à-dire que l'engrais convient à toutes les cultures), il n'est pas nécessaire de procéder à une analyse des risques spécifique.</t>
  </si>
  <si>
    <t>Für jeden organischen Dünger ist die Checkliste Gefahrenanalyse organischer Dünger auszufüllen. Bei neuen Lieferanten oder sonstigen Änderungen, ist die Gefahrenanalyse neu zu beurteilen. 
Wird der organische Dünger von zertifizierten Herstellern bezogen, gilt der Punkt als erfüllt.</t>
  </si>
  <si>
    <t>Pour chaque engrais organique la check-liste d'analyse des risques engrais organique doit être remplie. Pour les nouveaux fournisseurs ou lors d'autres changements, l'analyse des risques doit être réactualisée.
Si l'engrais organique est acheté auprès de producteurs certifiés, ce point est considéré comme rempli.</t>
  </si>
  <si>
    <t>Si la fertilisation est effectuée avec des systèmes automatiques, la concentration (g/l, EC), les intervalles (par ex. une fois par jour, une fois par semaine) et la période totale doivent être documentés.</t>
  </si>
  <si>
    <t>5.2.1</t>
  </si>
  <si>
    <t>Geographische Fläche (Name oder Referenzbezeichnung des Betriebes und des Feldes oder der Parzelle) oder Kultursatz (für Gewächshauskulturen) und Kultur.</t>
  </si>
  <si>
    <t>Surface géographique (nom ou référence de l'exploitation et du champ ou de la parcelle) ou série de la culture (pour les cultures sous serres) et culture.</t>
  </si>
  <si>
    <t>5.2.2</t>
  </si>
  <si>
    <t xml:space="preserve">Ausbringungsdatum (Tag/Monat/Jahr). </t>
  </si>
  <si>
    <t>Date d'application (jour/mois/année).</t>
  </si>
  <si>
    <t>5.2.3</t>
  </si>
  <si>
    <t xml:space="preserve">Handelsname und Nährstoffgehalt (z.B. 17-17-17). </t>
  </si>
  <si>
    <t>Nom commercial et teneur en nutriments (p.ex. 17-17-17).</t>
  </si>
  <si>
    <t>5.2.4</t>
  </si>
  <si>
    <t xml:space="preserve">Menge des ausgebrachten Produktes in Gewicht oder Volumen. </t>
  </si>
  <si>
    <t>Quantité de produit appliqué en poids ou en volume.</t>
  </si>
  <si>
    <t>5.2.5</t>
  </si>
  <si>
    <t xml:space="preserve">Ausbringungstechnik und Methode (Bewässerung oder mechanische Ausbringung). 
Wenn der Dünger immer mit dem gleichen Gerät ausgebracht wird, so kann dies pauschal deklariert werden. </t>
  </si>
  <si>
    <t>Technique d'application (irrigation ou apport mécanique). Si l'apport d'engrais se fait toujours avec la même machine, il peut être déclaré de manière globale.</t>
  </si>
  <si>
    <t>Si plusieurs machines sont utilisées, des codes chiffrés/abréviations peuvent être définis et ils seront également utilisés dans les journaux.</t>
  </si>
  <si>
    <t>5.2.6</t>
  </si>
  <si>
    <r>
      <t xml:space="preserve">Name </t>
    </r>
    <r>
      <rPr>
        <sz val="10"/>
        <color indexed="30"/>
        <rFont val="Arial"/>
        <family val="2"/>
      </rPr>
      <t xml:space="preserve">des Anwenders. </t>
    </r>
    <r>
      <rPr>
        <sz val="10"/>
        <rFont val="Arial"/>
        <family val="2"/>
      </rPr>
      <t xml:space="preserve">
Wenn immer die gleiche Person den Dünger ausbringt, so kann der Name des Anwenders einmal pauschal aufgezeichnet werden.</t>
    </r>
  </si>
  <si>
    <t>Nom de l'opérateur. 
Si l'application d'engrais est toujours effectuée par la même personne, le nom de l'opérateur peut être enregistré une fois de manière globale.</t>
  </si>
  <si>
    <t>Si l'application d'engrais se fait exceptionnellement par une autre personne, il faut dans ce cas enregistrer l'opérateur dans le journal.</t>
  </si>
  <si>
    <t>5.2.7</t>
  </si>
  <si>
    <t xml:space="preserve">Für den Düngemittelverbrauch liegen die folgenden Parameter vor:
- eingesetzte kg Stickstoff je ha/Jahr (organische und anorganische Dünger)
- eingesetzte kg Phosphor je ha/Jahr (organische und anorganische Dünger)
Bei kleinere Strukturen (z.B. Gewächshäusern) kann für die Berechnung eine kleinere Produktionsfläche gewählt werden. </t>
  </si>
  <si>
    <t xml:space="preserve">Les paramètres suivants sont disponibles pour la consommation d'engrais :
- kg d'azote utilisé par ha/an (engrais organiques et anorganiques)
- kg de phosphore utilisés par ha/an (engrais organiques et anorganiques).
Pour les petites structures (p. ex. les serres), une surface de production plus petite peut être choisie pour le calcul. </t>
  </si>
  <si>
    <t>Das Ziel dieser Empfehlung ist, die eingesetzte Düngermenge mit der Produktionsmenge und Qualität der Produkte zu vergleichen und Entwicklungen zu beobachten.
Die Berechnung erfolgt am besten anhand des Jahresinventars und der Zukäufe/Abgänge, umgerechnet auf Reinnährstoffe und ha Kulturfläche.</t>
  </si>
  <si>
    <t>L'objectif de cette recommandation est de comparer la quantité d'engrais utilisée avec la quantité de production et la qualité des produits et d'observer les évolutions.
Le calcul s'effectue de préférence sur la base de l'inventaire annuel et des achats/sorties, convertis en éléments nutritifs purs et en hectares de culture.</t>
  </si>
  <si>
    <t>5.3 Lagerung von Düngemittel und Biostimulatoren</t>
  </si>
  <si>
    <t>5.3 Stockage d'engrais et de biostimulateurs</t>
  </si>
  <si>
    <t>5.3.1</t>
  </si>
  <si>
    <r>
      <t xml:space="preserve">Es ist </t>
    </r>
    <r>
      <rPr>
        <sz val="10"/>
        <color indexed="30"/>
        <rFont val="Arial"/>
        <family val="2"/>
      </rPr>
      <t>mindestens</t>
    </r>
    <r>
      <rPr>
        <sz val="10"/>
        <rFont val="Arial"/>
        <family val="2"/>
      </rPr>
      <t xml:space="preserve"> ein jährliches Düngerinventar des anorganischen Düngers </t>
    </r>
    <r>
      <rPr>
        <sz val="10"/>
        <color indexed="30"/>
        <rFont val="Arial"/>
        <family val="2"/>
      </rPr>
      <t>und von Biostimulatoren</t>
    </r>
    <r>
      <rPr>
        <sz val="10"/>
        <rFont val="Arial"/>
        <family val="2"/>
      </rPr>
      <t xml:space="preserve"> vorhanden. Der Zukauf (Lieferscheine/Rechnungen) und </t>
    </r>
    <r>
      <rPr>
        <sz val="10"/>
        <color indexed="30"/>
        <rFont val="Arial"/>
        <family val="2"/>
      </rPr>
      <t>Verbrauch</t>
    </r>
    <r>
      <rPr>
        <sz val="10"/>
        <rFont val="Arial"/>
        <family val="2"/>
      </rPr>
      <t xml:space="preserve"> wird laufend dokumentiert, womit sich der aktuelle Lagerbestand ermitteln lässt.</t>
    </r>
  </si>
  <si>
    <t>Minimum un inventaire annuel des engrais anorganiques et de biostimulateurs est disponible. L'achat (factures, bulletins de livraison) et l'utilisation sont documentés en continu de telle manière que le stock actuel puisse être établi.</t>
  </si>
  <si>
    <t>5.3.2</t>
  </si>
  <si>
    <r>
      <t xml:space="preserve">Düngemittel </t>
    </r>
    <r>
      <rPr>
        <sz val="10"/>
        <color indexed="30"/>
        <rFont val="Arial"/>
        <family val="2"/>
      </rPr>
      <t xml:space="preserve">und Biostimulatoren müssen so gelagert werden, dass eine Kreuzkontamination vermieden wird: getrennt von geernteten Produkten und </t>
    </r>
    <r>
      <rPr>
        <sz val="10"/>
        <color indexed="8"/>
        <rFont val="Arial"/>
        <family val="2"/>
      </rPr>
      <t>in einem von Pflanzenschutzmitteln getrennten Raum</t>
    </r>
    <r>
      <rPr>
        <sz val="10"/>
        <color indexed="30"/>
        <rFont val="Arial"/>
        <family val="2"/>
      </rPr>
      <t>, für PSM mindestens</t>
    </r>
    <r>
      <rPr>
        <sz val="10"/>
        <rFont val="Arial"/>
        <family val="2"/>
      </rPr>
      <t xml:space="preserve"> in einer</t>
    </r>
    <r>
      <rPr>
        <sz val="10"/>
        <color indexed="30"/>
        <rFont val="Arial"/>
        <family val="2"/>
      </rPr>
      <t xml:space="preserve"> </t>
    </r>
    <r>
      <rPr>
        <sz val="10"/>
        <rFont val="Arial"/>
        <family val="2"/>
      </rPr>
      <t xml:space="preserve">durch eine robuste Wand oder einen Gang abgetrennten Abteilung.
Düngemittel </t>
    </r>
    <r>
      <rPr>
        <sz val="10"/>
        <color indexed="30"/>
        <rFont val="Arial"/>
        <family val="2"/>
      </rPr>
      <t>und Biostimulatoren</t>
    </r>
    <r>
      <rPr>
        <sz val="10"/>
        <rFont val="Arial"/>
        <family val="2"/>
      </rPr>
      <t xml:space="preserve">, die zusammen mit PSM ausgebracht werden </t>
    </r>
    <r>
      <rPr>
        <sz val="10"/>
        <color indexed="30"/>
        <rFont val="Arial"/>
        <family val="2"/>
      </rPr>
      <t>(z. B.</t>
    </r>
    <r>
      <rPr>
        <sz val="10"/>
        <rFont val="Arial"/>
        <family val="2"/>
      </rPr>
      <t xml:space="preserve"> Mikronährstoffe oder Blattdünger), können zusammen mit den PSM gelagert werden, </t>
    </r>
    <r>
      <rPr>
        <sz val="10"/>
        <color indexed="30"/>
        <rFont val="Arial"/>
        <family val="2"/>
      </rPr>
      <t>wenn beide jeweils in geschlossenen Behältern aufbewahrt werden.</t>
    </r>
  </si>
  <si>
    <t>Les engrais et les biostimulateurs doivent être stockés de manière à éviter toute contamination croisée : séparément des produits récoltés et dans un local séparé des produits phytosanitaires ; pour les PPh, au moins dans un compartiment séparé par un mur robuste ou un couloir.
Les engrais et les biostimulateurs appliqués en même temps que les PPh (p. ex. les micronutriments ou les engrais foliaires) peuvent être stockés avec les PPh, à condition que chacun d'entre eux soit conservé dans des conteneurs fermés.</t>
  </si>
  <si>
    <t>Anorganische Dünger dürfen auch im Pflanzenschutzmittellager aufbewahrt werden, sind jedoch sichtbar getrennt (Luft) und in Behältern aufzubewahren. Die Beschriftung muss eine Verwechslungsgefahr von Düngern mit Pflanzenschutzmitteln ausschliessen.</t>
  </si>
  <si>
    <t>Les engrais anorganiques peuvent également être conservés dans l'entrepôt des produits phytosanitaires, mais ils doivent être séparés de manière visible (air) et conservés dans des récipients. L'étiquetage doit exclure tout risque de confusion entre les engrais et les produits phytosanitaires.</t>
  </si>
  <si>
    <t>5.3.3</t>
  </si>
  <si>
    <r>
      <t xml:space="preserve">Anorganische Dünger müssen unter Dach gelagert werden. Sie müssen vor Sonnenlicht, Frost und Regen </t>
    </r>
    <r>
      <rPr>
        <sz val="10"/>
        <color indexed="30"/>
        <rFont val="Arial"/>
        <family val="2"/>
      </rPr>
      <t>und/oder Kondenswasserbildung</t>
    </r>
    <r>
      <rPr>
        <sz val="10"/>
        <rFont val="Arial"/>
        <family val="2"/>
      </rPr>
      <t xml:space="preserve"> geschützt sein.
</t>
    </r>
    <r>
      <rPr>
        <sz val="10"/>
        <color indexed="30"/>
        <rFont val="Arial"/>
        <family val="2"/>
      </rPr>
      <t xml:space="preserve">Das Lager muss gut belüftet sein. Keine direkte Lagerung auf dem Erdboden, wobei Kalkdünger auf dem Feld gelagert werden können. </t>
    </r>
    <r>
      <rPr>
        <sz val="10"/>
        <rFont val="Arial"/>
        <family val="2"/>
      </rPr>
      <t>Grossbehälter für Flüssigdünger können im Freien gelagert werden, solange im Sicherheitsdatenblatt diesbezüglich keine Einschränkungen vorhanden sind.</t>
    </r>
  </si>
  <si>
    <t>Les engrais anorganiques doivent être stockés sous abri. Ils doivent être protégés des rayons du soleil, du gel et de la pluie et/ou de la condensation.
L'entrepôt doit être bien ventilé. Pas de stockage direct sur le sol, bien que les engrais calcaires puissent être stockés dans les champs. Les grands récipients d'engrais liquides peuvent être stockés à l'extérieur, pour autant qu'il n'y a pas de restrictions à ce sujet dans la fiche de données de sécurité.</t>
  </si>
  <si>
    <t>Frostempfindliche Spezialdünger (z.B. Flüssigdünger, Depotdünger) müssen frostfrei gelagert werden.
Gute Durchlüftung und Schutz vor Regenwasser und/oder Kondenswasser.
Eine Lagerung auf Paletten auf dem Erdboden ist gestattet.</t>
  </si>
  <si>
    <t>Les engrais spéciaux sensibles au gel (par ex. engrais liquides, engrais dépôt) doivent être entreposés à l'abri du gel.
Bonne aération et protection contre l'eau de pluie et/ou la condensation.
Un stockage sur palettes à même le sol est autorisé.</t>
  </si>
  <si>
    <t>5.3.4</t>
  </si>
  <si>
    <t>Les engrais anorganiques doivent être entreposés dans un endroit exempt de déchets ou de nids de rongeurs. Les engrais renversés ou déversés doivent être éliminés.</t>
  </si>
  <si>
    <t>Der Schutz vor Nagetieren ist durch saubere Lagerung erfüllt.</t>
  </si>
  <si>
    <t>La protection contre les rongeurs est remplie par un stockage propre.</t>
  </si>
  <si>
    <t>Auditor: Visuelle Kontrolle, ob es rund um Dünger sauber ist.</t>
  </si>
  <si>
    <t>Auditeur : contrôle visuel de la propreté autour de l'engrais</t>
  </si>
  <si>
    <t>5.3.5</t>
  </si>
  <si>
    <r>
      <rPr>
        <sz val="10"/>
        <color indexed="30"/>
        <rFont val="Arial"/>
        <family val="2"/>
      </rPr>
      <t>Düngemittel und Biostimulatoren sind so zu lagern, dass eine Kontamination von Wasserquellen vermieden wird.</t>
    </r>
    <r>
      <rPr>
        <sz val="10"/>
        <rFont val="Arial"/>
        <family val="2"/>
      </rPr>
      <t xml:space="preserve">
Flüssigdünger: Auffangwanne oder undurchlässige Barriere mit einer 110% Kapazität des größten Gebindes.
</t>
    </r>
    <r>
      <rPr>
        <sz val="10"/>
        <color indexed="30"/>
        <rFont val="Arial"/>
        <family val="2"/>
      </rPr>
      <t>Organische Dünger sind auf einer dafür vorgesehenen Fläche zu lagern. Diese liegt mindestens 25 m von einer Wasserquelle entfernt oder es sind entsprechende bauliche Massnahmen getroffen worden.</t>
    </r>
  </si>
  <si>
    <t>Les engrais et les biostimulateurs doivent être stockés de manière à éviter la contamination des sources d'eau.
Engrais liquides : bac de rétention ou barrière imperméable d'une capacité de 110% du plus grand récipient.
Les engrais organiques doivent être stockés sur une surface prévue à cet effet. Celle-ci est située à au moins 25 m d'une source d'eau ou des mesures de construction appropriées ont été prises.</t>
  </si>
  <si>
    <t xml:space="preserve">Als Flüssigdünger gelten Nährlösungen und Dünger in flüssiger Form mit einem Reinnährstoffgehalt (N, P, K, Mg, Mn, Bor) von mehr als 1 % Gewichtsanteil.
Im Falle eines Verschüttens von anorganischen Düngern darf kein Risiko einer Gewässerbelastung vorliegen. Ab 200 Liter Flüssigdünger: Auffangwanne; bei Granulat und Pulver: abgedeckt. </t>
  </si>
  <si>
    <t>Par engrais liquides, on entend les solutions fertilisantes et les engrais sous forme liquide avec une teneur pure de fertilisants de plus de 1% (N, P, K, Mg, Mn, Bor).
Il ne doit y avoir aucun risque de déversement dans les eaux si des engrais minéraux se répandent. Dès 200 litres d'engrais liquide : bac de rétention; couvrir les engrais granulés et en poudre.</t>
  </si>
  <si>
    <t>5.3.6</t>
  </si>
  <si>
    <r>
      <t xml:space="preserve">Säurekonzentrate müssen getrennt </t>
    </r>
    <r>
      <rPr>
        <sz val="10"/>
        <color indexed="30"/>
        <rFont val="Arial"/>
        <family val="2"/>
      </rPr>
      <t>von anderem Material</t>
    </r>
    <r>
      <rPr>
        <sz val="10"/>
        <rFont val="Arial"/>
        <family val="2"/>
      </rPr>
      <t xml:space="preserve"> in einem abschliessbaren Raum gelagert werden, es sei denn, sie werden gemäss den Anforderungen an die Lagerung von Pflanzenschutzmitteln aufbewahrt.</t>
    </r>
  </si>
  <si>
    <t>Les concentrés acides doivent être entreposés séparément des autres matériaux dans un local fermant à clé, à moins qu'ils ne soient entreposés conformément aux exigences sur l'entreposage des produits phytosanitaires.</t>
  </si>
  <si>
    <t>Das Lager für Säurekonzentrate muss mindestens unter Verschluss (z.B. getrennter Raum oder Gitterverschlag) sein oder den Anforderungen des Pflanzenschutzmittellagers entsprechen .</t>
  </si>
  <si>
    <t>Le dépôt pour les concentrés acides doit au moins être mis sous clé (par ex. local séparé ou réduit grillagé) ou répondre aux exigences sur l'entreposage des produits phytosanitaires.</t>
  </si>
  <si>
    <t>6.1 Wasserquellen</t>
  </si>
  <si>
    <t>6.1 Sources d'eau</t>
  </si>
  <si>
    <r>
      <t xml:space="preserve">Es liegt eine Gefahrenanalyse vor, welche die Umweltauswirkungen </t>
    </r>
    <r>
      <rPr>
        <sz val="10"/>
        <color indexed="30"/>
        <rFont val="Arial"/>
        <family val="2"/>
      </rPr>
      <t>des betrieblichen</t>
    </r>
    <r>
      <rPr>
        <sz val="10"/>
        <rFont val="Arial"/>
        <family val="2"/>
      </rPr>
      <t xml:space="preserve"> Wassermanagements </t>
    </r>
    <r>
      <rPr>
        <sz val="10"/>
        <color indexed="30"/>
        <rFont val="Arial"/>
        <family val="2"/>
      </rPr>
      <t>(Freiland und Gewächshaus inkl. Nachernte)</t>
    </r>
    <r>
      <rPr>
        <sz val="10"/>
        <rFont val="Arial"/>
        <family val="2"/>
      </rPr>
      <t xml:space="preserve"> berücksichtigt. </t>
    </r>
    <r>
      <rPr>
        <sz val="10"/>
        <color indexed="30"/>
        <rFont val="Arial"/>
        <family val="2"/>
      </rPr>
      <t xml:space="preserve">Dies schliesst die </t>
    </r>
    <r>
      <rPr>
        <sz val="10"/>
        <rFont val="Arial"/>
        <family val="2"/>
      </rPr>
      <t xml:space="preserve">Wasserentnahme </t>
    </r>
    <r>
      <rPr>
        <sz val="10"/>
        <color indexed="30"/>
        <rFont val="Arial"/>
        <family val="2"/>
      </rPr>
      <t>(inkl. genügender Verfügbarkeit der Wasserquellen),</t>
    </r>
    <r>
      <rPr>
        <sz val="10"/>
        <rFont val="Arial"/>
        <family val="2"/>
      </rPr>
      <t xml:space="preserve"> das Bewässerungssystem sowie </t>
    </r>
    <r>
      <rPr>
        <sz val="10"/>
        <color indexed="30"/>
        <rFont val="Arial"/>
        <family val="2"/>
      </rPr>
      <t>weitere</t>
    </r>
    <r>
      <rPr>
        <sz val="10"/>
        <rFont val="Arial"/>
        <family val="2"/>
      </rPr>
      <t xml:space="preserve"> betriebseigene Aktivitäten ein. </t>
    </r>
    <r>
      <rPr>
        <sz val="10"/>
        <color indexed="30"/>
        <rFont val="Arial"/>
        <family val="2"/>
      </rPr>
      <t>Die Gefahrenanalys</t>
    </r>
    <r>
      <rPr>
        <sz val="10"/>
        <color indexed="56"/>
        <rFont val="Arial"/>
        <family val="2"/>
      </rPr>
      <t xml:space="preserve">e </t>
    </r>
    <r>
      <rPr>
        <sz val="10"/>
        <rFont val="Arial"/>
        <family val="2"/>
      </rPr>
      <t xml:space="preserve">wird jährlich </t>
    </r>
    <r>
      <rPr>
        <sz val="10"/>
        <color indexed="30"/>
        <rFont val="Arial"/>
        <family val="2"/>
      </rPr>
      <t>oder bei Änderungen</t>
    </r>
    <r>
      <rPr>
        <sz val="10"/>
        <rFont val="Arial"/>
        <family val="2"/>
      </rPr>
      <t xml:space="preserve"> überprüft.</t>
    </r>
  </si>
  <si>
    <t>Il existe une analyse des risques qui prend en compte l'impact environnemental de la gestion de l'eau dans l'entreprise (plein champ et serre, y compris post-récolte). Cela inclut le prélèvement d'eau (y compris la disponibilité suffisante des sources d'eau), le système d'irrigation ainsi que d'autres activités propres à l'exploitation. L'analyse des risques est revue chaque année ou en cas de modifications.</t>
  </si>
  <si>
    <t>Signer l'analyse des risques comme preuve de la vérification annuelle.</t>
  </si>
  <si>
    <r>
      <t xml:space="preserve">Das eingesetzte Bewässerungssystem vermeidet eine Wasserverschwendung. Das eingesetzte Bewässerungssystem ist für die jeweilige Kulturart wirtschaftlich und effizient und als solches in der guten fachlichen Praxis anerkannt. Massnahmen zur Optimierung der Wassernutzung sind auf Merkblättern der Branchen verfügbar. 
Für die Bewässerung von Freilandkulturen sind im Betriebsplan die Bewässerungsinfrastrukturen eingezeichnet, z.B. Wasserquelle/-entnahmestelle, Pumpstation, Reservoir, fixe Wasserleitungen.
</t>
    </r>
    <r>
      <rPr>
        <sz val="10"/>
        <color indexed="30"/>
        <rFont val="Arial"/>
        <family val="2"/>
      </rPr>
      <t>Ebenso ist die Wartung der Bewässerungsysteme und Schulung der Mitarbeiter definiert.</t>
    </r>
  </si>
  <si>
    <t>Le système d'irrigation mis en place évite un gaspillage d'eau. Le système d'irrigation mis en place est économique et efficace pour le type de culture et il est reconnu en tant que tel dans le cadre des bonnes pratiques agricoles. Des mesures pour l'optimisation de l'utilisation de l'eau sont disponibles sur des fiches techniques de la branche.
Pour l'irrigation des cultures en plein champs, les infrastructures d'irrigation figurent sur le plan d'exploitation, p.ex. source/point de prélèvement d'eau, station de pompage, réservoir, canalisations fixes.
L'entretien des systèmes d'irrigation et la formation du personnel sont également définis.</t>
  </si>
  <si>
    <t>6.2 Vorhersage des Bewässerungsbedarfs und Wasserverfügbarkeit</t>
  </si>
  <si>
    <t>6.2 Prévision des besoins en irrigation et de la disponibilité de l'eau</t>
  </si>
  <si>
    <r>
      <t xml:space="preserve">Die Wassergaben erfolgen auf Grund von Messwerten (Regenmesser und Bodenkarten, bei Substratkulturen Entwässerungsrinnen, Verdunstungsmesser und/oder Tensiometer). </t>
    </r>
    <r>
      <rPr>
        <sz val="10"/>
        <color indexed="30"/>
        <rFont val="Arial"/>
        <family val="2"/>
      </rPr>
      <t>In Gewächshäusern kann auf Erfahrungswerte abgestützt werden.</t>
    </r>
  </si>
  <si>
    <t>Les apports d'eau se font sur la base de valeurs mesurées (pluviométrie, cartographie du sol, rigoles d'écoulement pour les cultures sur substrat, mesures d'évaporation, tensiomètre). Dans les serres, on peut s'appuyer sur des valeurs d'expérience.</t>
  </si>
  <si>
    <t>Eigene Aufzeichnungen der Niederschläge (Regenmesser), Einsatz von Tensiometern, Blattnassschreibern oder anderen Steuerungsgeräten. Möglich sind auch Niederschlagsmeldungen der Wetterstationen.</t>
  </si>
  <si>
    <t>Propres enregistrements des précipitations (pluviomètre), utilisation de tensiomètres, d'enregistreurs d'humidité des feuilles ou d'autres appareils de mesure. Les annonces de précipitations des stations météorologiques sont également possibles.</t>
  </si>
  <si>
    <t>6.2.2</t>
  </si>
  <si>
    <t>Si nécessaire, des autorisations pour le prélèvement d'eau et toutes les utilisations opérationnelles de l'eau ainsi que pour les bassins de stockage d'eau doivent être présentées. 
S'il existe des restrictions de prélèvement d'eau imposées par les autorités (locales, cantonales), celles-ci doivent être respectées.</t>
  </si>
  <si>
    <t>6.2.3</t>
  </si>
  <si>
    <r>
      <rPr>
        <sz val="10"/>
        <color indexed="30"/>
        <rFont val="Arial"/>
        <family val="2"/>
      </rPr>
      <t xml:space="preserve">Wasser wird gesammelt und/oder wiederverwendet, </t>
    </r>
    <r>
      <rPr>
        <sz val="10"/>
        <rFont val="Arial"/>
        <family val="2"/>
      </rPr>
      <t xml:space="preserve">wenn es wirtschaftlich und praktisch durchführbar ist, z.B. bei Dachflächen, Glashäusern etc. </t>
    </r>
  </si>
  <si>
    <t xml:space="preserve">L'eau est collectée et/ou réutilisée lorsque cela est économiquement et pratiquement réalisable, par exemple pour les toitures, les serres, etc. </t>
  </si>
  <si>
    <t>Das Sammeln bzw. Wiederverwenden von Wasser bezieht sich nicht nur auf Regenwasser. Wenn kein Wasser gesammelt / wiederverwendet wird, kann argumentiert werden, warum nicht.</t>
  </si>
  <si>
    <t>La collecte/réutilisation de l'eau ne concerne pas uniquement l'eau de pluie. S'il n'y a pas d' eau collectée / réutilisée, la raison peut être argumentée.</t>
  </si>
  <si>
    <t>Auditor: Sammelsystem beschreiben oder Grund notieren, wenn nichts gemacht wird.</t>
  </si>
  <si>
    <t>Auditeur : décrire le système de collecte ou noter la raison si rien n'est fait.</t>
  </si>
  <si>
    <t>6.2.4</t>
  </si>
  <si>
    <t>Les bassins de stockage d'eau sont autorisés par la loi, en bon état et sécurisés de manière adéquate afin de prévenir les accidents.</t>
  </si>
  <si>
    <t>N/A, wenn das Sammeln von Regenwasser nicht möglich ist.</t>
  </si>
  <si>
    <t>N/A, si la collecte des eaux de pluie n'est pas possible.</t>
  </si>
  <si>
    <t>Auditor: Visuelle Kontrolle</t>
  </si>
  <si>
    <t>Auditeur: contrôle visuel</t>
  </si>
  <si>
    <t>6.3 Aufzeichnungen zum Wasserverbrauch</t>
  </si>
  <si>
    <t>6.3 Enregistrement de la consommation d'eau</t>
  </si>
  <si>
    <t>Es liegen Aufzeichnungen/Unterlagen über den gesamten Wasserbezug (gesamtbetrieblich) aus allen verschiedenen Wasserquellen vor. Als Kennzahl wird die monatliche Bezugsmenge empfohlen, kann aber betriebsabhängig anders festgelegt werden.
Die Bezugsmenge kann anhand von messbaren Werten (z.B. Rechnungen, Wasserzähler) nachgewiesen oder geschätzt (mittels Durchflussraten und Betriebsstunden) werden.</t>
  </si>
  <si>
    <t>Il existe des enregistrements/documents sur l'ensemble des prélèvements en eau (pour l'ensemble de l'exploitation) provenant de toutes les différentes sources d'eau. L'indicateur recommandé est la quantité d'eau prélevée mensuellement, mais peut être défini différemment en fonction de l'exploitation.
La quantité de référence peut être prouvée à l'aide de valeurs mesurables (p. ex. factures, compteurs d'eau) ou estimée (au moyen de débits et d'heures d'exploitation).</t>
  </si>
  <si>
    <t>Der Wasserbezug dient dem Vergleich mit dem genutzten Wasser (zur Bewässerung oder dem Gesamtverbrauch auf dem Betrieb), um die Nutzung der Wasserquellen effizienter zu gestalten.</t>
  </si>
  <si>
    <t>Le prélèvement d'eau sert à comparer l'eau utilisée (pour l'irrigation ou la consommation totale sur l'exploitation) afin de rendre l'utilisation des sources d'eau plus efficace.</t>
  </si>
  <si>
    <t>Der Wasserverbrauch für die Bewässerung / Bewässerungsdüngung (Fertigation) ist pro Wasseruhr oder Beregnungseinheit (Datum und Menge oder Dauer/Durchflussrate) aufgezeichnet.
Die Verbrauchsmenge kann analog der Bezugsmengen auch geschätzt werden.</t>
  </si>
  <si>
    <t>La consommation d'eau pour l'irrigation / la fertilisation par irrigation (fertigation) est enregistrée par compteur d'eau ou unité d'irrigation (date et quantité ou durée/débit).
La quantité consommée peut également être estimée, analogue aux quantités prelevées.</t>
  </si>
  <si>
    <t xml:space="preserve">Rückflussmengen in geschlossenen Systemen müssen nicht erfasst werden.  </t>
  </si>
  <si>
    <t xml:space="preserve">Il n'est pas obligatoire d'enregistrer les quantités récupérées en systèmes fermés.  </t>
  </si>
  <si>
    <t>Der Gesamtwasserverbrauch auf dem Betrieb ist aufgezeichnet. Dies beinhaltet nebst dem Bewässerungswasser sämtliches für andere Zwecke verwendetes Wasser. Die Menge kann geschätzt werden.</t>
  </si>
  <si>
    <t>La consommation totale d'eau sur l'exploitation est enregistrée. Cela comprend, outre l'eau d'irrigation, toute l'eau utilisée à d'autres fins. La quantité peut être estimée.</t>
  </si>
  <si>
    <t>Die Verbrauchsmenge kann zwar geschätzt werden, muss aber in den Aufzeichnungen / Unterlagen festgehalten sein.</t>
  </si>
  <si>
    <t>La quantité consommée peut certes être estimée, mais elle doit être consignée dans les enregistrements / documents.</t>
  </si>
  <si>
    <t>6.4 Wasserqualität</t>
  </si>
  <si>
    <t>6.4 Qualité de l'eau</t>
  </si>
  <si>
    <t xml:space="preserve">Die Verwendung von unbehandeltem oder behandeltem Abwasser zur Bewässerung ist verboten. </t>
  </si>
  <si>
    <t>L'utilisation d'eaux usées non traitées ou traitées pour l'irrigation est interdite.</t>
  </si>
  <si>
    <r>
      <t xml:space="preserve">Die Herkunft des Bewässerungswassers und des Wassers für alle anderen Vorernteaktivitäten (z.B. für den Pflanzenschutz) ist zu dokumentieren und muss bezüglich Nutzung und Anfälligkeit auf Verunreinigungen aller Art (chemisch, physikalisch) beurteilt werden.
</t>
    </r>
    <r>
      <rPr>
        <sz val="10"/>
        <color indexed="30"/>
        <rFont val="Arial"/>
        <family val="2"/>
      </rPr>
      <t>Sofern dabei Risiken festgestellt wurden, hat der Betrieb Korrekturmassnahmen ergriffen und dokumentiert.</t>
    </r>
  </si>
  <si>
    <t>La provenance de l'eau d'irrigation et de l'eau utilisée pour toutes les autres activités avant la récolte (p. ex. pour la protection des plantes) doit être documentée et évaluée en termes d'utilisation et de sensibilité aux contaminations de toutes sortes (chimiques, physiques).
Si des risques ont été constatés à cette occasion, l'exploitation a pris des mesures correctives et les a documentées.</t>
  </si>
  <si>
    <t xml:space="preserve">Bei Verwendung von Trinkwasser ab öffentlichem Netz gilt der Nachweis durch den Trinkwasserversorger als erbracht.
Wird anderes Bewässerungswasser bzw. Wasser für weitere Aktivitäten vor der Ernte eingesetzt, ist die Herkunft zu listen und eine Risikobeurteilung durchzuführen. </t>
  </si>
  <si>
    <t>En cas d'utilisation d'eau potable du réseau public, on considère que la preuve est donnée par le fournisseur d'eau potable.
Si l'eau d'irrigation, resp. l'eau pour les autres activités avant la récolte, a une autre provenance, cette dernière doit être listée et il faut effectuer une analyse des risques</t>
  </si>
  <si>
    <t>7. INTEGRIERTER PFLANZENSCHUTZ</t>
  </si>
  <si>
    <r>
      <t xml:space="preserve">Die auf dem Betrieb für den Pflanzenschutz verantwortliche Person ist im Besitz der Fachbewilligung (FBW).
</t>
    </r>
    <r>
      <rPr>
        <sz val="10"/>
        <color indexed="30"/>
        <rFont val="Arial"/>
        <family val="2"/>
      </rPr>
      <t>Damit ist die Schulung zum Integrierten Pflanzenschutz abgedeckt.</t>
    </r>
  </si>
  <si>
    <t>La personne responsable de la lutte phytosanitaire sur l'exploitation est au bénéfice d'un permis professionnel.
La formation pour la protection phytosanitaire intégrée est ainsi couverte.</t>
  </si>
  <si>
    <t>Die relevanten Schädlinge, Krankheiten und Unkräuter, welche die SwissGAP Kulturen befallen bzw. einen Schaden anrichten können, sind dem Betriebsleiter bekannt. Bei einem Befall muss er in der Lage sein, Schädling/Krankheit/Unkraut zu benennen (mündliche Auskunft ausreichend).</t>
  </si>
  <si>
    <t>Les ravageurs, maladies et mauvaises herbes importants qui peuvent attaquer les cultures SwissGAP ou causer des dégâts sont connus du chef d'exploitation. En cas d'attaque, il doit être en mesure de nommer le ravageur/la maladie/la mauvaise herbe (une information orale suffit).</t>
  </si>
  <si>
    <t>Kein schriftlicher Nachweis verlangt, eine mündliche Darlegung ist ausreichend.</t>
  </si>
  <si>
    <t>Aucune preuve écrite n'est exigée, une explication orale est suffisante.</t>
  </si>
  <si>
    <t>Auditor: Mündliche Befragung</t>
  </si>
  <si>
    <t>Auditeur: questionnement oral</t>
  </si>
  <si>
    <t>Das Empfindlichkeitsniveau von Sorten der SwissGAP Kulturen gegenüber Schädlingen und Krankheiten ist bekannt. Dies können Sortenlisten der Branche, eigene Aufzeichnungen oder Erfahrungswerte des Betriebs sein.</t>
  </si>
  <si>
    <t>Le niveau de sensibilité des variétés des cultures SwissGAP aux ravageurs et aux maladies est connu. Il peut s'agir de listes de variétés de la branche, de propres enregistrements ou de valeurs basées sur l'expérience de l'exploitation.</t>
  </si>
  <si>
    <t>Kein schriftlicher Nachweis verlangt.</t>
  </si>
  <si>
    <t>Aucune preuve écrite n'est exigée.</t>
  </si>
  <si>
    <t>Der Integrierte Pflanzenschutz erfolgt bei den Hauptkulturen auf der Grundlage eines Massnahmenplans. 
Im Plan werden pro Hauptkultur(gruppe) die wirtschaftlich bedeutenden Problemschädlinge und Krankheiten sowie der geplante Einsatz von vorbeugenden Massnahmen und biologischen, biotechnischen und chemischen Bekämpfungsmassnahmen festgehalten. Behandlungen erfolgen nach dem Prinzip der Schadschwelle, sofern solche vorhanden sind.
Nach Kulturende wird das Fazit der Kulturprobleme und der getroffenen Massnahmen analysiert, bei Bedarf wird auf dieser Grundlage der Plan für die Folgekultur angepasst.
Bei Freilandkulturen ist die sorgsame Bodenpflege und Unkrautregulation nach Kulturart/Parzelle zu planen und die ergriffenen Massnahmen zu dokumentieren.</t>
  </si>
  <si>
    <t>Pour les cultures principales, la protection phytosanitaire intégrée se fait sur la base d'un plan de mesures. 
Dans ce plan, les ravageurs et maladies problématiques d'importance économique ainsi que l'utilisation prévue de mesures préventives et de mesures de lutte biologique, biotechnique et chimique sont consignés par culture (groupe de cultures) principale. Les traitements sont effectués selon le principe du seuil de nuisibilité, s'il y en a.
Après la fin de la culture, le bilan des problèmes de culture et des mesures prises est analysé ; si nécessaire, le plan pour la culture suivante est adapté sur cette base.
Pour les cultures de plein champ, l'entretien soigneux du sol et la régulation des mauvaises herbes doivent être planifiés par type de culture/parcelle et les mesures prises doivent être documentées.</t>
  </si>
  <si>
    <t>Für die Hauptkulturen liegt ein Massnahmenplan vor. Dies kann eine kurze Auflistung der relevanten Schädlinge/Krankheiten und/oder Problemunkräuter und der entsprechenden Massnahmen sein. Plan jährlich visieren, bei Bedarf anpassen.
Bei Freilandkulturen: Fruchtfolgeplan &amp; Dokumentation der Bodenpflege und Unkrautregulation in Journalen.</t>
  </si>
  <si>
    <t>Un plan de mesures est disponible pour les cultures principales. Il peut s'agir d'une brève liste des ravageurs/maladies et/ou des mauvaises herbes problématiques et des mesures correspondantes. Signer le plan chaque année et l'adapter si nécessaire.
Pour les cultures de plein champ : plan de rotation des cultures &amp; documentation concernant l'entretien du sol et la régulation des mauvaises herbes dans des journaux.</t>
  </si>
  <si>
    <t>7.5</t>
  </si>
  <si>
    <t xml:space="preserve">Lutte préventive:
Le producteur peut prouver qu'il applique au moins deux mesures de prévention permettant d'adapter les méthodes de gestion pour diminuer l'apparition et l'intensité des attaques de ravageurs et de maladies. </t>
  </si>
  <si>
    <t>Auditor: 2 Massnahmen notieren</t>
  </si>
  <si>
    <t>Auditeur: Noter 2 mesures</t>
  </si>
  <si>
    <t>7.6</t>
  </si>
  <si>
    <t xml:space="preserve">Mesures d'observation et de surveillance possibles :
- surveillance des cultures, par ex. avec des pièges colorés
- comptage des ravageurs
- utilisation de phéromones
- Thermo-hygrographe </t>
  </si>
  <si>
    <t>7.7</t>
  </si>
  <si>
    <r>
      <t xml:space="preserve">Intervention:
Der Betrieb weist nach, dass für den Fall, dass Schädlingsbefall den ökonomischen Wert einer Kultur nachteilig beeinflusst, eine Behandlung mit spezifischen Schädlingsbekämpfungsmethoden stattfindet. Wenn möglich müssen nicht chemische Verfahren in Betracht gezogen werden </t>
    </r>
    <r>
      <rPr>
        <sz val="10"/>
        <color indexed="30"/>
        <rFont val="Arial"/>
        <family val="2"/>
      </rPr>
      <t xml:space="preserve">bzw. die Pflanzenschutzmittel werden nach einem risikobasierten Ansatz mit möglichst geringer Gefährdung (z.B. Toxizität) ausgewählt. </t>
    </r>
    <r>
      <rPr>
        <sz val="10"/>
        <rFont val="Arial"/>
        <family val="2"/>
      </rPr>
      <t xml:space="preserve">
N/A, wenn keine Intervention notwendig ist.</t>
    </r>
  </si>
  <si>
    <t>Intervention:
Le producteur peut prouver qu'au cas où l'attaque des ravageurs a un effet négatif sur la valeur économique d'une culture, un traitement est effectué avec des méthodes de lutte spécifiques contre les ravageurs. Dans la mesure du possible, des méthodes non chimiques doivent être envisagées ou les produits phytosanitaires doivent être sélectionnés selon une approche basée sur les risques et présentant le moins de dangers possible (p. ex. la toxicité). 
N/A si pas d'intervention nécessaire</t>
  </si>
  <si>
    <t>7.8</t>
  </si>
  <si>
    <r>
      <t xml:space="preserve">Wenn das Aufkommen von Schädlingen, Krankheiten oder Unkraut wiederholte Behandlungen erforderlich macht, sind zur Vermeidung von Toleranz- oder Resistenzbildung nach Möglichkeit die Wirkstoffgruppen zu wechseln </t>
    </r>
    <r>
      <rPr>
        <sz val="10"/>
        <color indexed="30"/>
        <rFont val="Arial"/>
        <family val="2"/>
      </rPr>
      <t>(falls keine anderen Wirkstoffe für die spezifische Anwendung zugelassen sind, ist ein Wechsel nicht möglich)</t>
    </r>
    <r>
      <rPr>
        <sz val="10"/>
        <rFont val="Arial"/>
        <family val="2"/>
      </rPr>
      <t>. Wo technisch machbar, sind alternative Behandlungsmethoden in der Bekämpfung einzubeziehen.</t>
    </r>
  </si>
  <si>
    <t>Si l'apparition de ravageurs, de maladies ou de mauvaises herbes nécessite des traitements répétés, il convient, dans la mesure du possible, d'alterner les groupes de substances actives afin d'éviter l'apparition de tolérance ou de résistance (si aucune autre substance active n'est autorisée pour l'application spécifique, l'alternance n'est pas possible). Lorsque cela est techniquement possible, il convient d'inclure des méthodes de traitement alternatives dans la lutte.</t>
  </si>
  <si>
    <t>A prendre en compte lorsque plusieurs traitements par culture sont la règle.
Non applicable si aucune intervention ou seulement des interventions isolées sont nécessaires.</t>
  </si>
  <si>
    <t xml:space="preserve">                                                                     </t>
  </si>
  <si>
    <t>8.1 Auswahl der Pflanzenschutzmittel</t>
  </si>
  <si>
    <t>8.1 Choix des produits phytosanitaires</t>
  </si>
  <si>
    <r>
      <t>Der Betrieb verfügt über das aktuelle Pflanzenschutzmittelverzeichnis des Bundesamtes für Landwirtschaft in Form eines Ausdrucks oder mittels Zugriff auf:</t>
    </r>
    <r>
      <rPr>
        <sz val="10"/>
        <color indexed="30"/>
        <rFont val="Arial"/>
        <family val="2"/>
      </rPr>
      <t xml:space="preserve"> https://www.psm.admin.ch/de/produkte</t>
    </r>
    <r>
      <rPr>
        <sz val="10"/>
        <rFont val="Arial"/>
        <family val="2"/>
      </rPr>
      <t xml:space="preserve">
</t>
    </r>
    <r>
      <rPr>
        <sz val="10"/>
        <color indexed="30"/>
        <rFont val="Arial"/>
        <family val="2"/>
      </rPr>
      <t>Der Betrieb setzt für seine Kulturen nur Pflanzenschutzmittel gemäss dieser Liste ein.</t>
    </r>
  </si>
  <si>
    <t>Le producteur dispose de la liste actuelle des produits phytosanitaires de l'Office fédéral de l'agriculture sous forme imprimée ou par accès à : https://www.psm.admin.ch/fr/produkte
L'exploitation utilise pour ses cultures uniquement des produits phytosanitaires conformes à cette liste.</t>
  </si>
  <si>
    <t>Die PSM-Listen dürfen nicht älter als vom Vorjahr sein. Im Internet publizierte Listen gelten auch als auf dem Betrieb verfügbar und als aktualisiert, sofern der Betriebsleiter das Internet nutzt.</t>
  </si>
  <si>
    <t>Les listes de PPh ne doivent pas être plus anciennes que l'année précédente. Les listes publiées sur Internet sont également considérées comme disponibles sur l'exploitation et comme actualisées, pour autant que le chef d'exploitation utilise Internet.</t>
  </si>
  <si>
    <t>PSM-Liste des BLW (PSM-Index)
Auditor: Zugang zu PSM-Index prüfen</t>
  </si>
  <si>
    <r>
      <t xml:space="preserve">Alle angewendeten Pflanzenschutzmittel sind für den Einsatz gegen Schädlinge, Krankheiten und Unkräuter geeignet und deren Einsatz kann gemäss den Packungsangaben oder des Eidgenösischen Pflanzenschutzmittelverzeichnisses gerechtfertigt werden. </t>
    </r>
    <r>
      <rPr>
        <sz val="10"/>
        <color indexed="30"/>
        <rFont val="Arial"/>
        <family val="2"/>
      </rPr>
      <t>Falls ein Einsatz aufgrund einer Notfallzulassung erfolgt, muss diese vorgewiesen werden.</t>
    </r>
  </si>
  <si>
    <t>Tous les produits phytosanitaires utilisés sont appropriés pour lutter contre les ravageurs, les maladies et les mauvaises herbes et leur utilisation peut être justifiée selon les indications figurant sur l'étiquette ou dans la liste des produits phytosanitaires de l'Office fédéral de l'agriculture. Si l'utilisation se fait sur la base d'une homologation en cas d’urgence, celle-ci doit être présentée.</t>
  </si>
  <si>
    <t>Die Auswahl der Produkte erfolgt anhand des Eigenössischen Pflanzenschutzmittelverzeichnisses bzw. von Schweizerischen Firmenkatalogen.
Pflanzenschutzmittelverzeichnis (Datenbank): https://www.psm.admin.ch/de/produkte</t>
  </si>
  <si>
    <t>Le choix des produits se fait en fonction de la liste des produits phytosanitaires de l'Office fédéral de l'agriculture ou des catalogues d'entreprises suisses.
Index des produits phytosanitaires (Banque de données): https://www.psm.admin.ch/fr/produkte</t>
  </si>
  <si>
    <r>
      <t>Rechnungen/Lieferscheine der verwendeten Pflanzenschutz</t>
    </r>
    <r>
      <rPr>
        <sz val="10"/>
        <color indexed="30"/>
        <rFont val="Arial"/>
        <family val="2"/>
      </rPr>
      <t>- und Nacherntebehandlungsmittel</t>
    </r>
    <r>
      <rPr>
        <sz val="10"/>
        <rFont val="Arial"/>
        <family val="2"/>
      </rPr>
      <t xml:space="preserve"> werden aufbewahrt und sind zum Zeitpunkt der externen Kontrolle verfügbar.</t>
    </r>
  </si>
  <si>
    <t xml:space="preserve">Les factures/bulletins de livraison des produits phytosanitaires et des produits de traitement post-récolte utilisés sont conservés et sont disponibles lors des contrôles externes. </t>
  </si>
  <si>
    <t>Stichprobenkontrolle, ob die Rechnungen der angewendeten PSM verfügbar sind.</t>
  </si>
  <si>
    <t>Auditor: Bsp. eines überprüften Mittels (Lager &amp; Rechnung) notieren.</t>
  </si>
  <si>
    <t>Auditeur : noter l'exemple d'un produit contrôlé (stock &amp; facture).</t>
  </si>
  <si>
    <t>8.2 Aufzeichnungen über die Anwendung von Pflanzenschutzmitteln</t>
  </si>
  <si>
    <t>8.2 Enregistrements relatifs à l'utilisation de produits phytosanitaires</t>
  </si>
  <si>
    <r>
      <t xml:space="preserve">Name der behandelten Kultur, Satz und Sorte </t>
    </r>
    <r>
      <rPr>
        <sz val="10"/>
        <color indexed="30"/>
        <rFont val="Arial"/>
        <family val="2"/>
      </rPr>
      <t>inkl. Angabe der behandelten Fläche (m2 oder ha)</t>
    </r>
  </si>
  <si>
    <t>Nom de la culture traitée, de la série et de la variété, y c. indication de la surface traitée (m2 ou ha)</t>
  </si>
  <si>
    <t>Parzellengruppierungen mit identischen Behandlungen sind möglich. Die behandelte Fläche muss nachvollziehbar sein oder aufgezeichnet werden.</t>
  </si>
  <si>
    <t>Il est possible de grouper les parcelles avec des traitements identiques. La surface traitée doit être traçable ou enregistrée.</t>
  </si>
  <si>
    <t>Name des Feldes/Quartieres oder Nummer des Gewächshauses.</t>
  </si>
  <si>
    <t>Nom du champ/quartier ou n° de la serre.</t>
  </si>
  <si>
    <t>Champ/parcelle ou série cultivée en serre</t>
  </si>
  <si>
    <t>Anwendungszeitpunkt (Tag/Monat/Jahr).</t>
  </si>
  <si>
    <r>
      <t>Handelsname und der aktive Wirkstoff</t>
    </r>
    <r>
      <rPr>
        <sz val="10"/>
        <color indexed="30"/>
        <rFont val="Arial"/>
        <family val="2"/>
      </rPr>
      <t xml:space="preserve"> sowie Konzentration im Handelsprodukt (g/kg oder ml/l).</t>
    </r>
    <r>
      <rPr>
        <sz val="10"/>
        <rFont val="Arial"/>
        <family val="2"/>
      </rPr>
      <t xml:space="preserve"> Im Falle von Nützlingen der wissenschaftliche Name oder Handelsname der angewendeten Produkte.</t>
    </r>
  </si>
  <si>
    <t>Nom commercial et substance active ainsi que concentration dans le produit commercial (g/kg ou ml/l). Dans le cas d'organismes utiles, le nom scientifique ou le nom commercial des produits utilisés.</t>
  </si>
  <si>
    <r>
      <t>Sofern der Wirkstoff aufgrund von Listen dokumentiert (z.B. im Inventar) ist, reicht die Aufzeichnung des (vollständigen) Handelsnamens oder des Wirkstoffs.</t>
    </r>
    <r>
      <rPr>
        <i/>
        <sz val="10"/>
        <rFont val="Arial"/>
        <family val="2"/>
      </rPr>
      <t xml:space="preserve"> </t>
    </r>
    <r>
      <rPr>
        <sz val="10"/>
        <rFont val="Arial"/>
        <family val="2"/>
      </rPr>
      <t>Die Konzentration im Handelsprodukt kann auch anhand von PSM-Listen oder Packungsangaben belegt werden.</t>
    </r>
  </si>
  <si>
    <t>L'enregistrement du nom commercial (complet) ou de la substance active est suffisant pour autant que la substance active soit documentée sur une liste (p. ex. inventaire). La concentration dans le produit commercial peut également être justifiée à l'aide de listes de PPh ou d'indications sur l'emballage.</t>
  </si>
  <si>
    <t>8.2.5</t>
  </si>
  <si>
    <r>
      <t xml:space="preserve">Haupt-Anwendungsgrund (Angabe des zu behandelnden </t>
    </r>
    <r>
      <rPr>
        <sz val="10"/>
        <rFont val="Arial"/>
        <family val="2"/>
      </rPr>
      <t xml:space="preserve">Schädlings, der Krankheit, der </t>
    </r>
    <r>
      <rPr>
        <sz val="10"/>
        <color indexed="30"/>
        <rFont val="Arial"/>
        <family val="2"/>
      </rPr>
      <t>Problemunkräuter).</t>
    </r>
  </si>
  <si>
    <t>Raison principale de l'utilisation (indiquer le ravageur, la maladie, les mauvaises herbes problématiques à traiter).</t>
  </si>
  <si>
    <t>8.2.6</t>
  </si>
  <si>
    <t xml:space="preserve">Aufwandmenge in Gewicht oder Volumen pro Liter Wasser oder anderen Trägermedien. </t>
  </si>
  <si>
    <t xml:space="preserve">Quantités appliquées en poids ou en volume par litre d'eau ou par autre support. </t>
  </si>
  <si>
    <t>8.2.7</t>
  </si>
  <si>
    <t>Name des Anwenders.
Wenn immer die gleiche Person die Pflanzenschutzmittel ausbringt, kann pauschal deklariert werden.</t>
  </si>
  <si>
    <t>Nom de l'utilisateur. Si l'application de produits phytosanitaire est toujours effectuée par la même personne,  le nom de l'opérateur peut être enregistré une fois de manière globale.</t>
  </si>
  <si>
    <t>8.2.8</t>
  </si>
  <si>
    <t xml:space="preserve">Anwendungstechnik (bei mehreren Geräten eine klare Identifikation) und die verwendete Methode (z.B. hohe Wassermenge, Stäuben, Nebeln oder einer anderen Methode). </t>
  </si>
  <si>
    <t>Technique d'application (identification claire s'il y a plusieurs machines) et méthode utilisée (par ex. grandes quantités d'eau, pulvérisation, nébulisation ou autre méthode).</t>
  </si>
  <si>
    <t>Si c'est toujours la même machine qui est utilisée, une déclaration globale est possible. Les écarts doivent être indiqués.</t>
  </si>
  <si>
    <t>8.2.9</t>
  </si>
  <si>
    <t xml:space="preserve">Name der für die Pflanzenschutzanwendungen fachlich verantwortlichen Person. 
Wenn immer die gleiche Person für die Pflanzenschutz-Anwendungen verantwortlich ist, kann pauschal deklariert werden. </t>
  </si>
  <si>
    <t>8.2.10</t>
  </si>
  <si>
    <t>Für den Verbrauch von Pflanzenschutzmitteln liegt folgender Parameter vor: eingesetzte kg PSM-Wirkstoff je Kulturgruppe pro ha/Jahr
Bei kleinere Strukturen (z.B. Gewächshäusern) kann für die Berechnung eine kleinere Produktionsfläche gewählt werden.</t>
  </si>
  <si>
    <t>Le paramètre suivant est disponible pour la consommation de produits phytosanitaires : kg de substance active du PPh utilisée par groupe de culture par ha/an.
Pour les petites structures (par ex. les serres), une surface de production plus petite peut être choisie pour le calcul.</t>
  </si>
  <si>
    <t>Das Ziel dieser Empfehlung ist, die eingesetzte PSM-Wirkstoffmenge mit der Produktionsmenge und Qualität der Produkte zu vergleichen und Entwicklungen zu beobachten.</t>
  </si>
  <si>
    <t>L'objectif de cette recommandation est de comparer la quantité de substances actives de PPh utilisé avec la quantité de production et la qualité des produits et d'observer les évolutions.</t>
  </si>
  <si>
    <t>8.3 Lagerung von Pflanzenschutzmitteln (inkl. Mittel in der Nachernte)</t>
  </si>
  <si>
    <t>Pflanzenschutzmittel und Nacherntebehandlungsmittel sind sicher zu lagern, dass die Gefahren für Mensch, Tier und Umwelt auf ein Minimum reduziert werden. Dazu sind folgende Kriterien zu erfüllen:</t>
  </si>
  <si>
    <t>Les produits phytosanitaires et les produits de traitement post-récolte doivent être entreposés de manière sûre afin de réduire au maximum les risques pour l'homme, les animaux et l'environnement. Pour cela, les critères suivants doivent être remplis :</t>
  </si>
  <si>
    <r>
      <t xml:space="preserve">Es ist </t>
    </r>
    <r>
      <rPr>
        <sz val="10"/>
        <color indexed="30"/>
        <rFont val="Arial"/>
        <family val="2"/>
      </rPr>
      <t>mindestens</t>
    </r>
    <r>
      <rPr>
        <sz val="10"/>
        <rFont val="Arial"/>
        <family val="2"/>
      </rPr>
      <t xml:space="preserve"> ein jährliches Pflanzenschutzmittelinventar vorhanden. Der </t>
    </r>
    <r>
      <rPr>
        <sz val="10"/>
        <color indexed="30"/>
        <rFont val="Arial"/>
        <family val="2"/>
      </rPr>
      <t>Zukauf</t>
    </r>
    <r>
      <rPr>
        <sz val="10"/>
        <rFont val="Arial"/>
        <family val="2"/>
      </rPr>
      <t xml:space="preserve"> (Lieferscheine/Rechnungen) und </t>
    </r>
    <r>
      <rPr>
        <sz val="10"/>
        <color indexed="30"/>
        <rFont val="Arial"/>
        <family val="2"/>
      </rPr>
      <t>Verbrauch</t>
    </r>
    <r>
      <rPr>
        <sz val="10"/>
        <rFont val="Arial"/>
        <family val="2"/>
      </rPr>
      <t xml:space="preserve"> wird laufend dokumentiert, womit sich der aktuelle Lagerbestand ermitteln lässt.</t>
    </r>
  </si>
  <si>
    <r>
      <t xml:space="preserve">Die </t>
    </r>
    <r>
      <rPr>
        <sz val="10"/>
        <color indexed="30"/>
        <rFont val="Arial"/>
        <family val="2"/>
      </rPr>
      <t xml:space="preserve">Lagerung von Pflanzenschutzmitteln (PSM) </t>
    </r>
    <r>
      <rPr>
        <sz val="10"/>
        <rFont val="Arial"/>
        <family val="2"/>
      </rPr>
      <t>entspricht allen nationalen, regionalen und örtlichen Gesetzen und Verordnungen,</t>
    </r>
    <r>
      <rPr>
        <sz val="10"/>
        <color indexed="30"/>
        <rFont val="Arial"/>
        <family val="2"/>
      </rPr>
      <t xml:space="preserve"> dies beinhaltet:
- die PSM sind sicher und unter Verschluss gelagert, wenn sie nicht gerade benutzt werden.
- alle gelagerten PSM befinden sich in ihrer Originalverpackung. Bei Beschädigung der Originalverpackung müssen alle Angaben der Originalverpackung für das neue Gebinde übernommen werden.
- zur Herstellung der Spritzbrühe müssen geeignete Möglichkeiten zum Abmessen und Anmischen von PSM (z.B. Messbecher, geeichte Waagen) sowie geeignete Utensilien (z.B. Eimer) und ein Wasseranschluss vorhanden sein. Messeinrichtungen, die vom Pflanzenschutzmittellieferanten mitgeliefert werden, gelten als kalibriert. Bei Waagen muss der Anwender erklären können, wie die jährliche Kalibrierung erfolgt.</t>
    </r>
  </si>
  <si>
    <t>Le stockage des produits phytosanitaires (PPh) est conforme à toutes les lois et réglementations nationales, régionales et locales, ce qui inclut :
- les PPh sont stockés en toute sécurité et sous clé lorsqu'ils ne sont pas utilisés.
- tous les PPh stockés se trouvent dans leur emballage d'origine. Si l'emballage d'origine est endommagé, toutes les indications de l'emballage d'origine doivent être reprises pour le nouvel emballage.
- pour la préparation de la bouillie, il faut disposer de possibilités appropriées pour mesurer et mélanger les PPh (p. ex. gobelets gradués, balances étalonnées) ainsi que d'ustensiles adéquats (p. ex. seaux) et d'un raccordement à l'eau. 
Les dispositifs de mesure fournis par le fournisseur de produits phytosanitaires sont considérés comme étalonnés. Pour les balances, l'utilisateur doit pouvoir expliquer comment l'étalonnage annuel est effectué.</t>
  </si>
  <si>
    <t>- abgeschlossener Raum oder Schrank
- für neue Gebinde sind fachgerechte Gebinde zu verwenden
- Eimer und Wasseranschluss vorhanden</t>
  </si>
  <si>
    <t>- local ou armoire fermé à clé
- pour les nouveaux récipients, utiliser des récipients professionnels
- Seau et raccordement à l'eau disponibles</t>
  </si>
  <si>
    <t>Auditor: Visuelle Kontrolle; mündliche Befragung über Eichung von Waagen</t>
  </si>
  <si>
    <t>Auditeur : contrôle visuel ; questionnement oral sur l'étalonnage des balances</t>
  </si>
  <si>
    <r>
      <t xml:space="preserve">Der Zugang zum </t>
    </r>
    <r>
      <rPr>
        <sz val="10"/>
        <color indexed="30"/>
        <rFont val="Arial"/>
        <family val="2"/>
      </rPr>
      <t>Pflanzenschutzmittellager</t>
    </r>
    <r>
      <rPr>
        <sz val="10"/>
        <rFont val="Arial"/>
        <family val="2"/>
      </rPr>
      <t xml:space="preserve"> muss auf die Personen mit einer entsprechenden Instruktion zum Umgang mit Pflanzenschutzmitteln begrenzt sein.</t>
    </r>
  </si>
  <si>
    <t>L'accès à l'entrepôt de produits phytosanitaires doit être limité aux personnes ayant reçu les instructions nécessaires pour manipuler les produits phytosanitaires.</t>
  </si>
  <si>
    <t>Auditor: Mündliche Befragung betreffend Zutrittsregelung.</t>
  </si>
  <si>
    <t xml:space="preserve">Auditeur : Questionnement oral concernant les règles d'accès. </t>
  </si>
  <si>
    <t xml:space="preserve">In gut belüfteten Räumen. </t>
  </si>
  <si>
    <t>Dans des locaux bien aérés.</t>
  </si>
  <si>
    <t>Lagerung in Schrank: Anforderung ist erfüllt.</t>
  </si>
  <si>
    <t>Entreposage dans une armoire: exigence remplie.</t>
  </si>
  <si>
    <t xml:space="preserve">Auditor: Visuelle und sensorische Beurteilung bei begehbaren Räumen. </t>
  </si>
  <si>
    <t xml:space="preserve">Auditeur : évaluation visuelle et sensorielle pour les locaux accessibles. </t>
  </si>
  <si>
    <r>
      <t xml:space="preserve">Das </t>
    </r>
    <r>
      <rPr>
        <sz val="10"/>
        <color indexed="30"/>
        <rFont val="Arial"/>
        <family val="2"/>
      </rPr>
      <t>Pflanzenschutzmittellager</t>
    </r>
    <r>
      <rPr>
        <sz val="10"/>
        <rFont val="Arial"/>
        <family val="2"/>
      </rPr>
      <t xml:space="preserve"> ist robust und stabil gebaut und verfügt über eine ausreichende Lagerkapazität </t>
    </r>
    <r>
      <rPr>
        <sz val="10"/>
        <color indexed="30"/>
        <rFont val="Arial"/>
        <family val="2"/>
      </rPr>
      <t>für alle PSM und Nacherntemittel.</t>
    </r>
  </si>
  <si>
    <t>L'entrepôt de produits phytosanitaires est construit de manière solide et stable et dispose d'une capacité de stockage suffisante pour tous les PPh et produits post-récolte.</t>
  </si>
  <si>
    <t xml:space="preserve">Auditor: Visuelle Kontrolle </t>
  </si>
  <si>
    <r>
      <t xml:space="preserve">In ausreichend beleuchteten Räumen </t>
    </r>
    <r>
      <rPr>
        <sz val="10"/>
        <color indexed="30"/>
        <rFont val="Arial"/>
        <family val="2"/>
      </rPr>
      <t>(Tageslicht oder künstliche Beleuchtung)</t>
    </r>
    <r>
      <rPr>
        <sz val="10"/>
        <rFont val="Arial"/>
        <family val="2"/>
      </rPr>
      <t xml:space="preserve">. Alle Etiketten müssen gut lesbar sein. </t>
    </r>
  </si>
  <si>
    <r>
      <rPr>
        <sz val="10"/>
        <color indexed="30"/>
        <rFont val="Arial"/>
        <family val="2"/>
      </rPr>
      <t>Regale oder</t>
    </r>
    <r>
      <rPr>
        <sz val="10"/>
        <rFont val="Arial"/>
        <family val="2"/>
      </rPr>
      <t xml:space="preserve"> Gestelle sind aus nicht absorbierendem Material (Metall, Hartplastik, undurchlässige Auflage oder Beschichtung).</t>
    </r>
  </si>
  <si>
    <t>Les étagères ou les supports sont en matériau non absorbant (métal, plastique dur, support ou revêtement imperméable).</t>
  </si>
  <si>
    <t>Kein unbehandeltes Holz</t>
  </si>
  <si>
    <t>Pas de bois non traité.</t>
  </si>
  <si>
    <r>
      <rPr>
        <sz val="10"/>
        <color indexed="30"/>
        <rFont val="Arial"/>
        <family val="2"/>
      </rPr>
      <t>Das Pflanzenschutzmittellager</t>
    </r>
    <r>
      <rPr>
        <sz val="10"/>
        <rFont val="Arial"/>
        <family val="2"/>
      </rPr>
      <t xml:space="preserve"> verfügt über Auffangwannen oder ist eingefasst (110% des Volumens des grössten Flüssigkeitsbehälters), </t>
    </r>
    <r>
      <rPr>
        <sz val="10"/>
        <color indexed="30"/>
        <rFont val="Arial"/>
        <family val="2"/>
      </rPr>
      <t xml:space="preserve">um ein Auslaufen oder eine </t>
    </r>
    <r>
      <rPr>
        <sz val="10"/>
        <rFont val="Arial"/>
        <family val="2"/>
      </rPr>
      <t>Kontamination</t>
    </r>
    <r>
      <rPr>
        <sz val="10"/>
        <color indexed="30"/>
        <rFont val="Arial"/>
        <family val="2"/>
      </rPr>
      <t xml:space="preserve"> des Bereichs ausserhalb des Lagers (z.B. Grundwasser oder Oberflächengewässer) </t>
    </r>
    <r>
      <rPr>
        <sz val="10"/>
        <rFont val="Arial"/>
        <family val="2"/>
      </rPr>
      <t xml:space="preserve">gemäss gesetzlichen Vorgaben zu verhindern.
</t>
    </r>
    <r>
      <rPr>
        <sz val="10"/>
        <color indexed="30"/>
        <rFont val="Arial"/>
        <family val="2"/>
      </rPr>
      <t>Zum Auffangen von versehentlich verschütteten Pflanzenschutzmitteln müssen an einem festgelegten Standort absorbierendes Material (welches eindeutig als solches erkennbar ist, z.B. Gebinde beschriftet) sowie Besen, Kehrichtschaufel und Abfallbehälter vorhanden sein.</t>
    </r>
  </si>
  <si>
    <t>L'entrepôt de produits phytosanitaires dispose de bacs de rétention ou est entouré (110% du volume du plus grand réservoir de liquide) afin d'éviter tout écoulement ou toute contamination de la zone située à l'extérieur de l'entrepôt (p. ex. nappes phréatiques ou eaux de surface) conformément aux dispositions légales.
Pour recueillir les produits phytosanitaires déversés accidentellement, il faut disposer à un endroit déterminé de matériel absorbant (clairement identifiable comme tel, p. ex. bidons étiquetés) ainsi que de balais, d'une pelle à ordures et de poubelles.</t>
  </si>
  <si>
    <t>Türschwelle bei Eingang oder Wanne unter Pflanzenschutzmitteln.
Sägespäne oder anderes absorbierendes Material. Falls dieses nicht sofort als Bindemittel erkennbar ist (z.B. wenn in geschlossenem Behälter aufbewahrt), muss das Gebinde beschriftet sein. Auch Material zum Aufwischen (Besen, Schaufel, Abfallbehälter) muss auf den ersten Blick auffindbar sein.</t>
  </si>
  <si>
    <t>Seuil de porte à l'entrée ou bac sous les produits phytosanitaires.
Sciure de bois ou autre matériau absorbant. Si celui-ci n'est pas immédiatement identifiable comme absorbant (p. ex. s'il est conservé dans un récipient fermé), l'emballage doit être étiqueté. Le matériel pour nettoyer (balai, pelle, poubelle) doit également être repérable au premier coup d'œil.</t>
  </si>
  <si>
    <t>Pflanzenschutzmittel in Pulver- oder Granulatform werden in den Regalen immer oberhalb von flüssigen Formulierungen gelagert.</t>
  </si>
  <si>
    <t>Les produits phytosanitaires sous forme de poudre ou de granulés sont toujours stockés au-dessus des formulations liquides dans les rayons.</t>
  </si>
  <si>
    <t>Sofern für jede Etage im Gestell separate Auffangwannen vorhanden sind, können flüssige Pflanzenschutzmittel auch oberhalb oder nebendran gelagert werden.</t>
  </si>
  <si>
    <t>Pour autant qu'il y ait des bacs de rétention pour chaque étage de l'étagère, les produits sous forme liquide peuvent aussi être stockés au-dessus.</t>
  </si>
  <si>
    <t>8.3.10</t>
  </si>
  <si>
    <t>Tous les produits phytosanitaires figurant dans la liste fédérale des produits phytosanitaires peuvent être entreposés. Les produits phytosanitaires qui ne sont pas destinés à être utilisés sur les cultures dans le cadre de la rotation des cultures sont identifiables et stockés séparément dans l'entrepôt de produits phytosanitaires SwissGAP.</t>
  </si>
  <si>
    <t>Nicht im Gartenbau bewilligte Mittel (z. B. für Hausgarten) dürfen auch gelagert werden, sofern diese visuell getrennt von den anderen Mitteln sind.</t>
  </si>
  <si>
    <t>Les produits non autorisés en horticulture (par ex. pour le jardin de la maison) peuvent également être entreposés pour autant qu'ils soient visuellement séparés des autres produits.</t>
  </si>
  <si>
    <t>8.3.11</t>
  </si>
  <si>
    <t xml:space="preserve">Ein visueller, dauerhafter und vollständiger Notfallplan und/oder "Sofortmaßnahmen am Unfallort" ist allen Personen innerhalb von 10m des Pflanzenschutzmittellagers und von den Anmischplätzen leicht zugänglich (die Inhalte des Notfallplans sind in 14.1.3 beschrieben). </t>
  </si>
  <si>
    <t>Un plan d'urgence visible, durable et complet et/ou "Les mesures à appliquer en cas d'accident" est facilement accessible à toutes les personnes à max. 10m de l'entrepôt des produits phytosanitaires et des endroits où l'on effectue des mélanges (les contenus du plan d'urgence sont décrits au point 14.1.3).</t>
  </si>
  <si>
    <t>Notfallpläne können auch auf Spritzgeräten befestigt werden.</t>
  </si>
  <si>
    <t>Les plans d'urgence peuvent également être fixés sur les pulvérisateurs.</t>
  </si>
  <si>
    <t>8.3.12</t>
  </si>
  <si>
    <r>
      <t xml:space="preserve">Im Falle einer Kontamination des Anwenders müssen </t>
    </r>
    <r>
      <rPr>
        <sz val="10"/>
        <color indexed="30"/>
        <rFont val="Arial"/>
        <family val="2"/>
      </rPr>
      <t>innerhalb von 10 Metern vom Pflanzenschutzmittellager und von Anmischplätzen</t>
    </r>
    <r>
      <rPr>
        <sz val="10"/>
        <rFont val="Arial"/>
        <family val="2"/>
      </rPr>
      <t xml:space="preserve"> eine Möglichkeit zum Auswaschen der Augen und ausreichend sauberes Wasser vorhanden sein, </t>
    </r>
    <r>
      <rPr>
        <sz val="10"/>
        <color indexed="30"/>
        <rFont val="Arial"/>
        <family val="2"/>
      </rPr>
      <t>zudem ist ein Erste-Hilfe-Kasten gut erreichbar.</t>
    </r>
  </si>
  <si>
    <t>En cas de contamination de l'utilisateur, un moyen de se laver les yeux et une quantité suffisante d'eau propre doivent être disponibles à moins de 10 mètres de l'entrepôt de produits phytopharmaceutiques et des lieux de mélange, et une trousse de premiers secours doit être facilement accessible.</t>
  </si>
  <si>
    <t>8.4 Umgang mit Pflanzenschutzmitteln</t>
  </si>
  <si>
    <t>8.4 Manipulation des produits phytosanitaires</t>
  </si>
  <si>
    <t>Pour protéger les travailleurs, les produits phytosanitaires concentrés sont transportés dans leur emballage d'origine sur le site de l'entreprise ou entre les parties/les sites de l'entreprise.</t>
  </si>
  <si>
    <t>Die Spritzbrühe wird entsprechend den Empfehlungen auf der Gebrauchsanweisung angemischt. Die entsprechenden Einrichtungen, einschliesslich der geeigneten Messvorrichtungen stehen zur Verfügung.</t>
  </si>
  <si>
    <t>La bouillie de traitement est mélangée conformément aux recommandations figurant sur le mode d'emploi. Les équipements correspondants, y compris les dispositifs de mesure appropriés sont disponibles.</t>
  </si>
  <si>
    <t>Messbecher etc. sind vorhanden und sind in Gebrauch.</t>
  </si>
  <si>
    <t>Des récipients de mesure, etc. sont disponibles et utilisés.</t>
  </si>
  <si>
    <t>Auditor: Visuelle Kontrolle und mündliche Befragung Anwender</t>
  </si>
  <si>
    <t>Auditeur: contrôle visuel et questionnement oral de l'utilisateur</t>
  </si>
  <si>
    <r>
      <t xml:space="preserve">Restmengen </t>
    </r>
    <r>
      <rPr>
        <sz val="10"/>
        <color indexed="30"/>
        <rFont val="Arial"/>
        <family val="2"/>
      </rPr>
      <t>von Spritzbrühen</t>
    </r>
    <r>
      <rPr>
        <sz val="10"/>
        <rFont val="Arial"/>
        <family val="2"/>
      </rPr>
      <t xml:space="preserve"> oder das Wasser aus der Spülung des Vorratsbehälters werden stark verdünnt auf die behandelten Kulturen ausgebracht, so dass die empfohlene Dosis nicht überschritten wird.</t>
    </r>
  </si>
  <si>
    <t>Les restes de bouillie ou l'eau provenant du rinçage du réservoir de stockage sont appliquées sur les cultures traitées en étant fortement diluées, de manière à ne pas dépasser la dose recommandée.</t>
  </si>
  <si>
    <t>Auditor: Mündliche Befragung über den Umgang mit Restmengen</t>
  </si>
  <si>
    <t>Auditeur : Questionnement oral sur la gestion des quantités restantes</t>
  </si>
  <si>
    <t>Wenn schlechte Witterungsbedingungen nicht beachtet werden und dann trotzdem gespritzt wird, ist der Punkt nicht erfüllt.</t>
  </si>
  <si>
    <t>Si les mauvaises conditions météorologiques ne sont pas prises en considération et que l'on traite quand même, le point n'est pas rempli.</t>
  </si>
  <si>
    <r>
      <t xml:space="preserve">Abdrift </t>
    </r>
    <r>
      <rPr>
        <sz val="10"/>
        <color indexed="30"/>
        <rFont val="Arial"/>
        <family val="2"/>
      </rPr>
      <t>von eigenen Parzellen zu angrenzenden Produktionsflächen</t>
    </r>
    <r>
      <rPr>
        <sz val="10"/>
        <rFont val="Arial"/>
        <family val="2"/>
      </rPr>
      <t xml:space="preserve"> wird vermieden (z.B. Applikationstechnik, Kenntnisse über angrenzende Kultur, Wetter, …)</t>
    </r>
  </si>
  <si>
    <t>La dérive de ses propres parcelles vers les surfaces de production voisines est évitée (p. ex. technique d'application, connaissance de la culture voisine, météo, ...)</t>
  </si>
  <si>
    <t>Auditor: Gefahr der Abdrift beim Rundgang beurteilen. Mündliche Befragung.</t>
  </si>
  <si>
    <t>Auditeur : évaluer le risque de dérive lors de la visite. Questionnement oral.</t>
  </si>
  <si>
    <r>
      <t xml:space="preserve">Abdrift von angrenzenden </t>
    </r>
    <r>
      <rPr>
        <sz val="10"/>
        <color indexed="30"/>
        <rFont val="Arial"/>
        <family val="2"/>
      </rPr>
      <t>Parzellen (Nachbarn) auf eigene Kulturen</t>
    </r>
    <r>
      <rPr>
        <sz val="10"/>
        <rFont val="Arial"/>
        <family val="2"/>
      </rPr>
      <t xml:space="preserve"> wird vermieden (z.B. Kommunikation mit Nachbar, Pufferzonen, </t>
    </r>
    <r>
      <rPr>
        <sz val="10"/>
        <color indexed="30"/>
        <rFont val="Arial"/>
        <family val="2"/>
      </rPr>
      <t>etc</t>
    </r>
    <r>
      <rPr>
        <sz val="10"/>
        <rFont val="Arial"/>
        <family val="2"/>
      </rPr>
      <t>.)</t>
    </r>
  </si>
  <si>
    <t>La dérive des parcelles avoisinantes (voisines) sur les propres cultures est évitée (p. ex. communication avec le voisin, zones tampons, etc.)</t>
  </si>
  <si>
    <t>Non applicable si cela n'est pas considéré comme un danger.</t>
  </si>
  <si>
    <t>Auditor: Visuelle Kontrolle, mündliche Befragung</t>
  </si>
  <si>
    <t>Auditeur: contrôle visuel, questionnement oral</t>
  </si>
  <si>
    <t>Il existe des procédures clairement documentées qui règlent le retour dans les cultures après l'application de produits phytosanitaires conformément aux instructions de l'étiquette. 
Si aucune information n'est disponible sur l'étiquette, il faut au moins attendre que le produit ait séché sur les plantes.</t>
  </si>
  <si>
    <t>Le point ne peut pas être répondu par N/A, parce-ce qu'il faut toujours attendre à ce que le produit soit au moins sec sur la plante.
Pour les procédés de nébulisation à froid et de fumigation, les mesures de sécurité correspondantes doivent être respectées dans les serres. 
Des panneaux d'avertissement sont mis en place.</t>
  </si>
  <si>
    <t xml:space="preserve">Tous les collaborateurs qui manipulent des produits phytosanitaires ont la possibilité  de se soumettre volontairement à un examen de santé annuel. Ces examens de santé sont conformes aux directives nationales, régionales ou locales et l'utilisation des résultats se fait conformément aux dispositions relatives à la protection des données.  </t>
  </si>
  <si>
    <t>Si le collaborateur qui manipule des produits phytosanitaires souhaite passer un tel examen de santé, il doit être dispensé de travail pendant cette période.
Aucune directive n'existe : si des examens de santé ont lieu ou si cette possibilité est accordée aux employés, le point est considéré comme rempli.</t>
  </si>
  <si>
    <t>8.5 Leere Pflanzenschutzmittelbehälter</t>
  </si>
  <si>
    <t>8.5 Récipients de produits phytosanitaires vides</t>
  </si>
  <si>
    <t>Das Pflanzenschutzgerät verfügt über ein integriertes Druckspülsystem für Pflanzenschutzmittelbehälter oder es gibt eindeutige schriftliche Anweisungen, jeden Behälter vor der Entsorgung dreimal auszuspülen.
Entweder durch das integrierte Druckspülsystem oder durch eindeutige schriftliche Anweisungen wird sichergestellt, dass das Spülwasser der Behälter in den Tank der Pflanzenschutzspritze entleert wird.</t>
  </si>
  <si>
    <t>Le pulvérisateur est équipé d'un système intégré de rinçage sous pression pour les récipients de produits phytosanitaires ou il existe des instructions écrites claires qui stipulent que chaque récipient doit être rincé trois fois avant d'être éliminé. Soit le système de rinçage sous pression intégré, soit des instructions écrites claires garantissent que l'eau de rinçage des récipients est vidée dans la cuve du pulvérisateur.</t>
  </si>
  <si>
    <t>S'il n'y a pas de système de rinçage sous pression intégré, les indications écrites doivent être disponibles sur la manière de rincer et de vider l'eau de rinçage dans la cuve.</t>
  </si>
  <si>
    <t>Auditor: Visuelle Kontrolle; notieren, wie dies sichergestellt wird.</t>
  </si>
  <si>
    <t>Auditeur: contrôle visuel, noter comment cela est assuré</t>
  </si>
  <si>
    <t>Leere Pflanzenschutzmittelbehälter dürfen nicht für einen anderen Zweck als die Aufbewahrung und Transport des Original-Pflanzenschutzmittels wiederverwendet werden.</t>
  </si>
  <si>
    <t>Les récipients de produits phytosanitaires vides ne doivent pas être réutilisés à d'autres fins que la conservation et le transport du produit phytosanitaire original.</t>
  </si>
  <si>
    <t>Es dürfen keine leeren zweckentfremdete PSM-Behälter auf dem Betrieb vorhanden sein.</t>
  </si>
  <si>
    <t>Il ne doit pas y avoir de récipients vides de produits phyosanitaires utilisés à d'autres fins sur l'exploitation.</t>
  </si>
  <si>
    <t>Der Lagerort ist witterungsgeschützt sowie unberechtigten Personen nicht zugänglich. Die Lagerung der leeren PSM-Behälter unter Verschluss wird empfohlen.</t>
  </si>
  <si>
    <t>Le lieu d'entreposage est protégé des intempéries et n'est pas accessible aux personnes non autorisées. Le stockage des produits phyosanitaires sous clé est recommandé.</t>
  </si>
  <si>
    <t>Les récipients de produits phytosanitaires vides sont éliminés selon l'un des systèmes officiels de collecte suivants:
- élimination des déchets par la commune
- livraison directe à l'usine d'incinération des ordures ménagères
- retour au fournisseur</t>
  </si>
  <si>
    <t>Auditor: Mündliche Befragung, Entsorgungsmethode notieren</t>
  </si>
  <si>
    <t>Auditeur: quetionnement oral, noter la méthode d'élimination</t>
  </si>
  <si>
    <t>8.6 Ungenutzte / abgelaufene Pflanzenschutzmittel</t>
  </si>
  <si>
    <t>8.6 Produits phytosanitaires non utilisés / périmés</t>
  </si>
  <si>
    <t>Rückgabe an den Lieferanten oder gemäss Entsorgungskonzept der Gemeinde.</t>
  </si>
  <si>
    <t>Retour aux fournisseurs ou selon le concept d'élimination de la commune.</t>
  </si>
  <si>
    <t>8.7 Anwendung sonstiger Substanzen</t>
  </si>
  <si>
    <t>8.7 Application d'autres substances</t>
  </si>
  <si>
    <r>
      <t xml:space="preserve">Bei Verwendung von z.B. Pflanzenstärkungsmitteln, Bodenverbesserern oder anderen Substanzen (die nicht in die Kategorie PSM oder Dünger fallen) sind folgende Aufzeichnungen verfügbar: </t>
    </r>
    <r>
      <rPr>
        <sz val="10"/>
        <color indexed="30"/>
        <rFont val="Arial"/>
        <family val="2"/>
      </rPr>
      <t>Bezeichnung</t>
    </r>
    <r>
      <rPr>
        <sz val="10"/>
        <rFont val="Arial"/>
        <family val="2"/>
      </rPr>
      <t xml:space="preserve"> der Substanz </t>
    </r>
    <r>
      <rPr>
        <sz val="10"/>
        <color indexed="30"/>
        <rFont val="Arial"/>
        <family val="2"/>
      </rPr>
      <t xml:space="preserve">(z.B. ihre pflanzliche Herkunft), Kultur, Parzelle und Anwendungsdatum. Bei zugekauften Produkten muss zusätzlich der Handelsname sowie Wirk-, Inhaltsstoff oder der Hauptbestandteil (Pflanzen, Algen, Mineralien) belegt werden. </t>
    </r>
  </si>
  <si>
    <t>En cas d'utilisation, p. ex., de stimulateurs des défenses naturelles, d'amendements du sol ou d'autres substances (qui n'entrent pas dans la catégorie des PPh ou des engrais), les enregistrements suivants sont disponibles : Désignation de la substance (p. ex. son origine végétale), culture, parcelle et date d'application. Pour les produits achetés, il faut en plus justifier le nom commercial ainsi que la substance active, l'ingrédient ou le composant principal (plantes, algues, minéraux).</t>
  </si>
  <si>
    <r>
      <rPr>
        <sz val="10"/>
        <color indexed="30"/>
        <rFont val="Arial"/>
        <family val="2"/>
      </rPr>
      <t>Geräte und Ausrüstungen wie z.B. Applikationsgeräte für Dünger und Pflanzenschutzmittel, Bewässerungssysteme und Waagen sind funktionstüchtig und werden jährlich überprüft.</t>
    </r>
    <r>
      <rPr>
        <sz val="10"/>
        <rFont val="Arial"/>
        <family val="2"/>
      </rPr>
      <t xml:space="preserve"> Reparaturen sind aufgezeichnet. 
Die Kalibrierung der Geräte zur Ausbringung von Düngern und Pflanzenschutzmitteln (für alle Applikationsmethoden) wird durch die technisch verantwortliche Person selbst oder durch ein spezialisiertes Unternehmen alle 12 Monate durchgeführt.
Für alle für den Pflanzenschutz eingesetzten zapfwellenangetriebenen oder selbstfahrenden Geräte ist ein gültiger Spritzentest gemäss den ÖLN-Vorschriften vorweisbar.</t>
    </r>
  </si>
  <si>
    <t>Les appareils et les équipements tels que les appareils d'application d'engrais et de produits phytosanitaires, les systèmes d'irrigation et les balances sont en bon état de fonctionnement et sont contrôlés chaque année. Les réparations sont enregistrées. 
L'étalonnage du matériel d'application des engrais et des produits phytosanitaires (pour toutes les méthodes d'application) est effectué  tous les 12 mois par la personne techniquement responsable elle-même ou par une entreprise spécialisée.
Pour tous les appareils utilisés pour la protection des plantes et entraînés par prise de force ou automoteurs, un test de pulvérisation valable doit être présenté conformément aux prescriptions PER.</t>
  </si>
  <si>
    <t xml:space="preserve">Wartung: 
Zuerst visuelle Kontrolle der Maschinen. Bei schlechtem optischem Zustand sind Wartungsunterlagen (nur für Reparaturen erforderlich) auf Anfrage verfügbar.
Bei Pflanzenschutzgeräten sind Aufzeichungen erforderlich, wenn die Wartung/Reparatur einen Einfluss auf das Spritzergebniss hat (z.B. Düsen wechseln).
Kalibrierung:
Anhand einer einzelnen Applikation überprüfen, ob die ausgebrachte Ist-Menge mit der auszubringenden Soll-Menge übereinstimmt. Die interne Kalibrierung aller Applikationsgeräte (inkl. Applikation über Rückenspritze) und der Waagen muss jährlich durchgeführt und dokumentiert werden. </t>
  </si>
  <si>
    <t xml:space="preserve">Entretien:
D'abord, contrôle visuel des machines. En cas de mauvais état visuel, des documents d'entretien (requis seulement pour les réparations) sont disponibles sur demande.
Pour les appareils d'application de produits phytosanitaires les enregistrements sont requis seulement si l'entretien/la réparation a un impact sur le résultat d'application (p. ex. changer les buses).
Etalonnage : 
Sur la base d'une application, vérifier si la quantité réelle appliquée correspond à la quantité à appliquer visée. L'étallonage interne de tous les appareils d'application (y c. application avec la boille à dos) et des balances doit être effectué chaque année et être documenté.
</t>
  </si>
  <si>
    <r>
      <t xml:space="preserve">Pflanzenschutzmittelgeräte, Rückenspritze, Messbecher, etc. werden sicher gelagert, so dass </t>
    </r>
    <r>
      <rPr>
        <sz val="10"/>
        <color indexed="30"/>
        <rFont val="Arial"/>
        <family val="2"/>
      </rPr>
      <t>keine Risiken für die menschliche Gesundheit, eine Verschmutzung der Umwelt und/oder eine Kontamination der geernteten Produkte (inkl. Verpackungsmaterialien) bestehen.</t>
    </r>
  </si>
  <si>
    <t>Les appareils de pulverisation de produits phytosanitaires, les boilles à dos, les gobelets de mesure, etc. sont stockés en toute sécurité, de sorte qu'il n'existe aucun risque pour la santé humaine, une pollution de l'environnement et/ou une contamination des produits récoltés (y compris les matériaux d'emballage).</t>
  </si>
  <si>
    <r>
      <t xml:space="preserve">Anzuchtmaterialien wie Töpfe, Kisten, Eimer etc. sind sauber und ein Reinigungsplan stellt sicher, dass sie vor einer Wiederverwendung frei von Fremdkörpern sind.
</t>
    </r>
    <r>
      <rPr>
        <sz val="10"/>
        <color indexed="30"/>
        <rFont val="Arial"/>
        <family val="2"/>
      </rPr>
      <t>Nicht anwendbar für Töpfe, die nicht wiederverwendet werden.</t>
    </r>
  </si>
  <si>
    <t>Le matériel de croissance tels que les pots, caisses, seaux, etc… sont propres et un plan de nettoyage permet d'assurer, qu'avant réutilisation, ils ne contiennent pas de corps étranger.
Non applicable pour les pots qui ne sont pas réutilisés.</t>
  </si>
  <si>
    <r>
      <t xml:space="preserve">Konsumentenverpackungsmaterial </t>
    </r>
    <r>
      <rPr>
        <sz val="10"/>
        <color indexed="30"/>
        <rFont val="Arial"/>
        <family val="2"/>
      </rPr>
      <t>wird so gelagert, dass es gegen</t>
    </r>
    <r>
      <rPr>
        <sz val="10"/>
        <rFont val="Arial"/>
        <family val="2"/>
      </rPr>
      <t xml:space="preserve"> Nagetiere, Schädlinge und Vögel sowie vor physischen und chemischen Gefahren </t>
    </r>
    <r>
      <rPr>
        <sz val="10"/>
        <color indexed="30"/>
        <rFont val="Arial"/>
        <family val="2"/>
      </rPr>
      <t>geschützt ist.</t>
    </r>
    <r>
      <rPr>
        <sz val="10"/>
        <rFont val="Arial"/>
        <family val="2"/>
      </rPr>
      <t xml:space="preserve">
Hinweis: Töpfe, in denen Pflanzen kultiviert werden, gelten nicht als Verpackungsmaterial. </t>
    </r>
  </si>
  <si>
    <t xml:space="preserve">Le matériel d'emballage pour les consommateurs est stocké de manière à être protégé contre les rongeurs, les parasites et les oiseaux, ainsi que contre les risques physiques et chimiques.
Remarque : les pots dans lesquels les plantes sont cultivées ne sont pas considérés comme du matériel d'emballage. </t>
  </si>
  <si>
    <t>Saubere und trockene Lagerung.</t>
  </si>
  <si>
    <t>Entreposage au propre et au sec.</t>
  </si>
  <si>
    <t>10.1 Qualität des bei Nachernteaktivitäten verwendeten Wassers</t>
  </si>
  <si>
    <t xml:space="preserve">10.1 Qualité de l'eau utilisé pour les activités post-récolte </t>
  </si>
  <si>
    <r>
      <t xml:space="preserve">Für das nach der Ernte verwendete Wasser ist eine Risikoanalyse zu erstellen, welche bei Änderungen überprüft wird.
Sie umfasst Angaben über: Analysefrequenz, Herkunft des Wassers </t>
    </r>
    <r>
      <rPr>
        <sz val="10"/>
        <color indexed="30"/>
        <rFont val="Arial"/>
        <family val="2"/>
      </rPr>
      <t xml:space="preserve">sowie chemische und mineralische Schadstoffe. </t>
    </r>
  </si>
  <si>
    <t xml:space="preserve">Une analyse des risques doit être établie pour l'eau utilisée après la récolte et revue en cas de modification.
Elle comprend des informations sur : la fréquence des analyses, l'origine de l'eau et les polluants chimiques et minéraux. </t>
  </si>
  <si>
    <r>
      <t xml:space="preserve">Je nach Ergebnis der Risikoanalyse in 10.1.1, werden Wasseranalysen auf die amtlich angeordneten Parameter </t>
    </r>
    <r>
      <rPr>
        <sz val="10"/>
        <color indexed="30"/>
        <rFont val="Arial"/>
        <family val="2"/>
      </rPr>
      <t>durchgeführt</t>
    </r>
    <r>
      <rPr>
        <sz val="10"/>
        <rFont val="Arial"/>
        <family val="2"/>
      </rPr>
      <t>.
Die Wasseranalyse muss durch ein akkreditiertes Labor (nach ISO 17025) durchgeführt werden.</t>
    </r>
  </si>
  <si>
    <t>En fonction des résultats de l'analyse des risques au point 10.1.1, des analyses d'eau sont effectuées pour les paramètres officiellement ordonnés.
L'analyse de l'eau doit être effectuée par un laboratoire accrédité (selon la norme ISO 17025).</t>
  </si>
  <si>
    <t>En cas d'utilisation d'eau potable du réseau public, le point est rempli. Selon la provenance de l'eau (pas de danger selon l'analyse des risques au point 10.1.1), cette question ne s'applique pas.
Sinon, preuve à l'aide d'une analyse de l'eau. Les indications relatives à l'accréditation du laboratoire figurent sur les analyses/le papier à en-tête des laboratoires.</t>
  </si>
  <si>
    <t>Laborbericht Wasseranalyse
Auditor: Wasseranalyse einsehen (sofern nicht Trinkwasser ab öffentlichem Netz)</t>
  </si>
  <si>
    <t>Rapport de laboratoire relatif à l'analyse de l'eau
Auditeur: consulter l'analyse de l'eau (s'il ne s'agite pas d'eau potable du réseau public)</t>
  </si>
  <si>
    <t>Si les analyses d'eau révèlent des écarts par rapport aux valeurs limites nationales, des mesures sont prises. Les éventuelles mesures prises et les résultats ainsi obtenus sont enregistrés.</t>
  </si>
  <si>
    <t>10.2 Nacherntebehandlungen</t>
  </si>
  <si>
    <t>10.2 Traitement post-récolte</t>
  </si>
  <si>
    <r>
      <t xml:space="preserve">Unter </t>
    </r>
    <r>
      <rPr>
        <sz val="10"/>
        <color indexed="30"/>
        <rFont val="Arial"/>
        <family val="2"/>
      </rPr>
      <t>Nacherntebehandlungen</t>
    </r>
    <r>
      <rPr>
        <sz val="10"/>
        <rFont val="Arial"/>
        <family val="2"/>
      </rPr>
      <t xml:space="preserve"> werden folgende Anwendungen verstanden:
- Blattglanzmittel/Verdunstungsschutz bei Topfpflanzen/Baumschulpflanzen
- allfällige Fungizidbehandlungen vor Einlagerung in Kühlkeller
- Färben und Spritzen von Schnittblumen und Topfpflanzen
- weitere Behandlungen mit Fungiziden oder Insektiziden
- Einsatz von Frischhaltemitteln (z.B. Chrysal)
- Einsatz von Desinfektions- und Oxidationsmittel (z.B. Javel, Peroxid)</t>
    </r>
  </si>
  <si>
    <t>Par traitements post-récolte, on entend les applications suivantes :
- produits pour lustrer les feuilles/protection contre l'évaporation pour les plantes en pots/plantes de pépinières
- éventuels traitements fongicides avant l'entreposage en cave réfigérée
- coloration et injection de fleurs coupées et de plantes en pots
- autres traitements avec des fongicides ou des insecticides
- emploi d'agents conservateurs (p.ex. Chrysal)
- emploi de désinfectant et d'agent oxydant (p.ex. Javel, Peroxyde)</t>
  </si>
  <si>
    <r>
      <t xml:space="preserve">Alle möglichen Alternativen an Stelle von Behandlungen nach der Ernte wurden in Betracht gezogen und abgewogen. Chemikalien werden nur dann angewandt, wenn keine anderen </t>
    </r>
    <r>
      <rPr>
        <sz val="10"/>
        <color indexed="30"/>
        <rFont val="Arial"/>
        <family val="2"/>
      </rPr>
      <t>fachlich</t>
    </r>
    <r>
      <rPr>
        <sz val="10"/>
        <rFont val="Arial"/>
        <family val="2"/>
      </rPr>
      <t xml:space="preserve"> anerkannten Alternativen vorhanden sind.</t>
    </r>
  </si>
  <si>
    <t>Toutes les alternatives possibles aux traitements post-récolte ont été prises en considération et soupesées. Les produits chimiques ne sont utilisés que lorsqu'il n'y a pas d'autres alternatives professionnelles reconnues.</t>
  </si>
  <si>
    <t>Auditor: mündliche Befragung, Aufzeichnungen prüfen</t>
  </si>
  <si>
    <t>Auditeur: questionnement oral, vérifier les enregistrements</t>
  </si>
  <si>
    <t xml:space="preserve">Les enregistrements et les attestations de l'opérateur montrent que le mode d'emploi des produits chimiques utilisés en post-récolte a en tout temps été respecté par rapport à l'objectif, à la quantité appliquée, aux précautions d'utilisation, etc. </t>
  </si>
  <si>
    <t>Erfüllt, wenn die Aufzeichnungen für die Nacherntebehandlungen vollständig sind.</t>
  </si>
  <si>
    <t>Rempli quand les enregistrements pour les traitements de post-récolte sont complets.</t>
  </si>
  <si>
    <t>Choix selon les recommandations de produits phytosanitaires et/ou les recommandations de la branche. Les produits utilisés disposent d'une homologation officielle.</t>
  </si>
  <si>
    <r>
      <t xml:space="preserve">Es liegt ein </t>
    </r>
    <r>
      <rPr>
        <sz val="10"/>
        <color indexed="30"/>
        <rFont val="Arial"/>
        <family val="2"/>
      </rPr>
      <t>aktuelles</t>
    </r>
    <r>
      <rPr>
        <sz val="10"/>
        <rFont val="Arial"/>
        <family val="2"/>
      </rPr>
      <t xml:space="preserve"> Verzeichnis der für die Nacherntebehandlungen </t>
    </r>
    <r>
      <rPr>
        <sz val="10"/>
        <color indexed="30"/>
        <rFont val="Arial"/>
        <family val="2"/>
      </rPr>
      <t>in der Schweiz</t>
    </r>
    <r>
      <rPr>
        <sz val="10"/>
        <rFont val="Arial"/>
        <family val="2"/>
      </rPr>
      <t xml:space="preserve"> zugelassenen Mittel vor, </t>
    </r>
    <r>
      <rPr>
        <sz val="10"/>
        <color indexed="30"/>
        <rFont val="Arial"/>
        <family val="2"/>
      </rPr>
      <t>die innerhalb der letzten 12 Monate auf dem Betrieb an SwissGAP Kulturen angewendet wurden.</t>
    </r>
  </si>
  <si>
    <t>Il existe une liste actuelle des produits autorisés pour les traitements post-récolte en Suisse, qui ont été appliqués au cours des 12 derniers mois sur les cultures SwissGAP de l'exploitation .</t>
  </si>
  <si>
    <t>Im Internet publizierte Listen gelten als aktuell und auf dem Betrieb verfügbar, sofern der Betriebsleiter das Internet nutzt.
Wenn gedruckte Mittellisten verwendet werden, dürfen diese nicht älter als vom Vorjahr sein.</t>
  </si>
  <si>
    <t>Les listes publiées sur Internet sont considérées comme actuelles et disponibles sur l'exploitation, pour autant que le chef d'exploitation utilise Internet.
Si des listes de produits imprimées sont utilisées, elles ne doivent pas être plus anciennes que l'année précédente.</t>
  </si>
  <si>
    <t xml:space="preserve">Les enregistrements confirment la demande d'information du/des producteur(s) ou du conditionneur sur les restrictions supplémentaires. </t>
  </si>
  <si>
    <t>Il peut être prouvé qu'une demande a été faite aux acheteurs. S'il existe des restrictions supplémentaires, il faut évaluer si l'entreprise les respecte.</t>
  </si>
  <si>
    <t>Für die Nacherntebehandlungen liegen folgende Aufzeichnungen vor:
- Identifikation des behandelten geernteten Produkts (z.B. Name, Charge, Ort)
- Behandlungsort
- Datum
- Anwendungsmethode (z.B. Spritzen, Giessen, Begasen)
- Begründung zur Anwendung
- Handelsname und Wirkstoff
- Aufwandmenge
- Anwender</t>
  </si>
  <si>
    <t>Les enregistrements suivants sont disponibles pour les traitements post-récolte :
- Identification du produit récolté traité (p. ex. nom, lot, lieu).
- Lieu du traitement
- Date
- Méthode d'application (p. ex. pulvérisation, arrosage, fumigation)
- Justification de l'application
- Nom commercial et matière active
- Quantité d'application
- Utilisateur</t>
  </si>
  <si>
    <t>Bei immer gleich durchgeführten Behandlungen (z.B. Frischhalte-, Desinfektions- und Oxidationsmittel) können die Aufzeichnungen teilweise pauschal deklariert werden. Dies kann z.B. in Form von Arbeitsanweisungen oder Rezepten erfolgen.</t>
  </si>
  <si>
    <t>Pour les traitements toujours effectués de la même manière (p. ex. produits de conservation, de désinfection et d'oxydation), les enregistrements peuvent être en partie déclarés de manière forfaitaire. Cela peut se faire par exemple sous forme d'instructions de travail ou d'ordonnances.</t>
  </si>
  <si>
    <r>
      <t xml:space="preserve">Alle durch betriebliche Abläufe erzeugten Abfallstoffe (Papier, Karton, </t>
    </r>
    <r>
      <rPr>
        <sz val="10"/>
        <color indexed="30"/>
        <rFont val="Arial"/>
        <family val="2"/>
      </rPr>
      <t>Kunststoffe</t>
    </r>
    <r>
      <rPr>
        <sz val="10"/>
        <rFont val="Arial"/>
        <family val="2"/>
      </rPr>
      <t>, Öl, etc.) sowie Ursachen von Umweltverschmutzung (Düngerüberschuss, auslaufende Brenn-, Treib- und Schmierstoffe, Abgas von Heizeinheiten, etc.) wurden katalogisiert und dokumentiert.</t>
    </r>
  </si>
  <si>
    <t>Tous les déchets (papier, carton, matière plastique, huile, etc.) issus des processus de l'exploitation ainsi que les causes de pollution de l'environnement (excès d'engrais, écoulement de combustibles, carburants ou lubrifiants, gaz résiduel des unités de chauffage, etc.) ont été recensés et documentés.</t>
  </si>
  <si>
    <r>
      <t xml:space="preserve">Es </t>
    </r>
    <r>
      <rPr>
        <sz val="10"/>
        <color indexed="30"/>
        <rFont val="Arial"/>
        <family val="2"/>
      </rPr>
      <t>wird</t>
    </r>
    <r>
      <rPr>
        <sz val="10"/>
        <rFont val="Arial"/>
        <family val="2"/>
      </rPr>
      <t xml:space="preserve"> ein Abfall- und Entsorgungskonzept </t>
    </r>
    <r>
      <rPr>
        <sz val="10"/>
        <color indexed="30"/>
        <rFont val="Arial"/>
        <family val="2"/>
      </rPr>
      <t>umgesetzt</t>
    </r>
    <r>
      <rPr>
        <sz val="10"/>
        <rFont val="Arial"/>
        <family val="2"/>
      </rPr>
      <t xml:space="preserve">, welches eine nach </t>
    </r>
    <r>
      <rPr>
        <sz val="10"/>
        <color indexed="30"/>
        <rFont val="Arial"/>
        <family val="2"/>
      </rPr>
      <t>Abfallstoffen</t>
    </r>
    <r>
      <rPr>
        <sz val="10"/>
        <rFont val="Arial"/>
        <family val="2"/>
      </rPr>
      <t xml:space="preserve"> getrennte Sammlung und Entsorgung der Abfälle vorsieht. </t>
    </r>
    <r>
      <rPr>
        <sz val="10"/>
        <color indexed="30"/>
        <rFont val="Arial"/>
        <family val="2"/>
      </rPr>
      <t>Das Personal ist betreffend der Abfalltrennung- und entsorgung geschult.</t>
    </r>
    <r>
      <rPr>
        <sz val="10"/>
        <rFont val="Arial"/>
        <family val="2"/>
      </rPr>
      <t xml:space="preserve"> Luft-, Boden- und Wasserverschmutzungen werden berücksichtigt. </t>
    </r>
  </si>
  <si>
    <t xml:space="preserve">Un concept de gestion des déchets et d'élimination est mis en œuvre, qui prévoit une collecte et une élimination séparées des déchets en fonction de leur nature. Le personnel est formé au tri et à l'élimination des déchets. La pollution de l'air, du sol et de l'eau est prise en compte. </t>
  </si>
  <si>
    <t>Das Entsorgungskonzept der Gemeinde oder ein betriebseigenes Konzept ist auf dem Betrieb vorhanden und wird umgesetzt. Für die Mitarbeiter muss kein Schulungsnachweis vorliegen, sie müssen aber über Abfalltrennung und -entsorgung informiert sein.</t>
  </si>
  <si>
    <t>Le concept d'élimination des déchets de la commune ou un concept propre à l'entreprise est disponible sur l'exploitation et est appliqué. Il n'est pas nécessaire que les collaborateurs disposent d'un certificat de formation, mais ils doivent être informés sur le tri et l'élimination des déchets.</t>
  </si>
  <si>
    <t>11.3</t>
  </si>
  <si>
    <t>Auditor: visuelle Kontrolle</t>
  </si>
  <si>
    <t>11.4</t>
  </si>
  <si>
    <r>
      <t xml:space="preserve">Auffangvorrichtung bei Treibstoff- und Öltanks: min. 110% des Volumens des grössten Behälters.
</t>
    </r>
    <r>
      <rPr>
        <sz val="10"/>
        <color indexed="30"/>
        <rFont val="Arial"/>
        <family val="2"/>
      </rPr>
      <t>Versehentlich auslaufendes Öl oder Treibstoffe dürfen die Umwelt nicht kontaminieren. Sie dürfen nicht in die Kanalisation, in ein Oberflächengewässer oder in eine Versickerungsanlage gelangen können.</t>
    </r>
  </si>
  <si>
    <t>Bac de rétention pour les citernes de carburant et d'huile: au moins 110% du volume du plus grand contenant.
Les fuites accidentelles d'huile ou de carburant ne doivent pas contaminer l'environnement. Ils ne doivent pas pouvoir s'écouler dans les égouts, dans les eaux de surface ou dans un système d'infiltration.</t>
  </si>
  <si>
    <t xml:space="preserve">Öl- und Treibstoffbehälter stehen in einer dichten Auffangwanne oder es sind Rückhaltetanks vorhanden. </t>
  </si>
  <si>
    <t>Les récipients pour les huiles et les carburants se trouvent dans un bac de rétention étanche ou des réservoirs de retenue sont disponibles.</t>
  </si>
  <si>
    <t>11.5</t>
  </si>
  <si>
    <r>
      <t xml:space="preserve">Organische Abfälle werden kompostiert und zur Bodenverbesserung verwendet. Die Kompostierungsmethoden stellen sicher, dass keine Gefahr der Übertragung von Krankheiten, Schädlingen oder Beikräutern besteht. 
</t>
    </r>
    <r>
      <rPr>
        <sz val="10"/>
        <color indexed="30"/>
        <rFont val="Arial"/>
        <family val="2"/>
      </rPr>
      <t>Alternativ werden organische Abfälle über die Grünabfuhr der Gemeinde oder andere Abnehmer entsorgt.</t>
    </r>
  </si>
  <si>
    <t>Les déchets organiques sont compostés et utilisés pour l'amélioration du sol. Les méthodes de compostage garantissent qu'il n'existe aucun risque de transmission des maladies, ravageurs et adventices.
Alternativement, les déchets organiques sont éliminés par le biais de la collecte des déchets verts de la commune ou d'autres collecteurs.</t>
  </si>
  <si>
    <t xml:space="preserve">Die eigene Kompostierung erfolgt gemäss den Richtlinien des Verbands "Biomasse Suisse" oder der organische Abfall wird gedämpft. </t>
  </si>
  <si>
    <t xml:space="preserve">Le compostage propre se fait selon les directives de l'association "Biomasse Suisse" ou les déchets organiques sont traités à la vapeur. </t>
  </si>
  <si>
    <t>Auditor: Vorgehen beschreiben (eigene Kompostierung oder externe Entsorgung)</t>
  </si>
  <si>
    <t>Auditeur : décrire la procédure (compostage propre ou élimination externe)</t>
  </si>
  <si>
    <t>11.6</t>
  </si>
  <si>
    <r>
      <t xml:space="preserve">Abwasser vom Reinigen von Pflanzenschutzmittelgeräten, Schutzanzügen und Kühlautomaten wird so entsorgt, dass die Umwelt </t>
    </r>
    <r>
      <rPr>
        <sz val="10"/>
        <color indexed="30"/>
        <rFont val="Arial"/>
        <family val="2"/>
      </rPr>
      <t>und</t>
    </r>
    <r>
      <rPr>
        <sz val="10"/>
        <rFont val="Arial"/>
        <family val="2"/>
      </rPr>
      <t xml:space="preserve"> die Gesundheit der Mitarbeiter geringstmöglich beeinflusst werden.</t>
    </r>
  </si>
  <si>
    <t>Les eaux usées provenant du nettoyage des appareils de pulvérisation de produits phytosanitaires, des combinaisons de protection et des réfrigérateurs sont éliminées de manière à avoir un impact minimal sur l'environnement et la santé des collaborateurs.</t>
  </si>
  <si>
    <r>
      <t xml:space="preserve">Spül-, Reinigungswasser darf weder in Oberflächengewässer noch in die Kanalisation (ARA) gelangen können.
</t>
    </r>
    <r>
      <rPr>
        <sz val="10"/>
        <color indexed="10"/>
        <rFont val="Arial"/>
        <family val="2"/>
      </rPr>
      <t>Das Spül-, Reinigungswasser muss auf einer Restfläche (humusierte Fläche oder Kulturen - oder in der Landwirtschaft in die Güllegrube) eingesetzt werden.</t>
    </r>
  </si>
  <si>
    <t>Die Biodiversität wird geschützt und gefördert, indem folgende Massnahmen getroffen werden:
- bei Freilandflächen werden Biodiversitätsförderflächen, Nützlingsstreifen, Pufferstreifen, Hecken etc. angelegt und im Betriebsplan dokumentiert.
- Nützlingsmanagement beim Pflanzenschutz (int. Pflanzenschutz)
- Vermeiden von Lichtverschmutzungen.
- etc.</t>
  </si>
  <si>
    <t>La biodiversité est protégée et encouragée en prenant les mesures suivantes :
- pour les surfaces en plein champ, des surfaces de promotion de la biodiversité, des bandes pour organismes utiles, des bandes tampons, des haies, etc. sont mises en place et documentées dans le plan de l'exploitation.
- Gestion des auxiliaires lors de la protection phytosanitaire (protection phytosanitaire integrée)
- Éviter les pollutions lumineuses.
- etc.</t>
  </si>
  <si>
    <t>Die getroffenen Massnahmen / Biodiversitätsförderflächen im Betriebsplan einzeichnen.</t>
  </si>
  <si>
    <t>Indiquer les mesures prises / les surfaces de promotion de la biodiversité dans le plan de l'exploitation.</t>
  </si>
  <si>
    <t>Die Freilandflächen des Betriebs werden als landwirtschaftliches Ökosystem betrachtet, welches in Beziehung zu seiner landschaftlichten Umgebung steht. 
Z.B. trägt er zum Schutz und Förderung der Biodiversität bei, in dem z.B. mittels Hecken, Baumgruppen oder extensiven Flächen Korridore schafft. Sofern vorhanden, wird die Teilnahme an gemeinschaftlichen Projekten mit anderen Betrieben angestrebt.</t>
  </si>
  <si>
    <t>Les surfaces en plein air de l'exploitation sont considérées comme un écosystème agricole en relation avec son environnement paysager. 
Elle contribue par exemple à la protection et à la promotion de la biodiversité en créant p.ex. des corridors au moyen de haies, de groupes d'arbres ou de surfaces extensives. Le cas échéant, la participation à des projets communs avec d'autres exploitations est envisagée.</t>
  </si>
  <si>
    <r>
      <t xml:space="preserve">Unproduktive Standorte (z.B. nasse Gebiete, Gehölzstreifen, nährstoffarme Böden) werden in naturnahe Flächen umgewandelt. 
</t>
    </r>
    <r>
      <rPr>
        <sz val="10"/>
        <color indexed="30"/>
        <rFont val="Arial"/>
        <family val="2"/>
      </rPr>
      <t>N/A bei Betrieben ohne unproduktive Flächen (z.B. wenn keine Freilandflächen vorhanden sind)</t>
    </r>
  </si>
  <si>
    <t>Les sites improductifs (par ex. zones humides, zones boisées, sols pauvres en nutriments) sont transformés en surfaces proches de la nature. 
N/A pour les exploitations sans surfaces improductives (p. ex. s'il n'y a pas de surfaces en plein air)</t>
  </si>
  <si>
    <t>Erfüllt wenn unproduktive Standorte von der Produktionsfläche ausgeschieden wurden, Dokumentation der Parzellen und Klassierungen via GIS empfohlen.</t>
  </si>
  <si>
    <t>Rempli si les surfaces improductives ont été exclues de la surface de production. Documentation des parcelles et classifications via SIG recommandées.</t>
  </si>
  <si>
    <t>Auditor: Visuelle Kontrolle &amp; Mündliche Befragung</t>
  </si>
  <si>
    <t>Auditeur: contrôle visuel &amp; questionnement oral</t>
  </si>
  <si>
    <t>Der Betrieb verfügt über die aktuelle Liste der invasiven Pflanzen (Internetlink oder auf Papier) der Schweiz und bei Export über diejenige des Bestimmungsmarkts.</t>
  </si>
  <si>
    <t>L'entreprise dispose de la liste actuelle des plantes invasives (lien Internet ou papier) de Suisse et, en cas d'exportation, de celle du marché de destination.</t>
  </si>
  <si>
    <t>Liste invasive Pflanzen: https://www.infoflora.ch/de/neophyten/listen-und-infobl%C3%A4tter.html
Auditor: Liste / Link prüfen</t>
  </si>
  <si>
    <t>Liste des plantes invasives:
https://www.infoflora.ch/fr/neophytes/listes-et-fiches.html
Auditeur: Vérifier la liste / le lien</t>
  </si>
  <si>
    <t>Es werden keine verbotenen invasiven Pflanzen vermehrt, produziert, freigesetzt oder vermarktet. Bei deklarationspflichtigen invasiven Pflanzen werden die Vorschriften zur Deklaration genau befolgt.</t>
  </si>
  <si>
    <t>Aucune plante invasive interdite n'est multipliée, produite, disséminée ou commercialisée. Pour les plantes invasives soumises à déclaration, les prescriptions relatives à la déclaration sont suivies à la lettre.</t>
  </si>
  <si>
    <t>Liste invasive Pflanzen: https://www.infoflora.ch/de/neophyten/listen-und-infobl%C3%A4tter.html? 
Auditor: Visuelle Kontrolle</t>
  </si>
  <si>
    <t>Liste des plantes invasives:
https://www.infoflora.ch/fr/neophytes/listes-et-fiches.html
Auditeur: contrôle visuel</t>
  </si>
  <si>
    <t>Der Energieverbrauch auf dem Betrieb wird aufgezeichnet. Der Produzent weiss, wo und wie Energie verbraucht wird (Maschinen, Prozesse) und kennt die verbrauchte Energiemenge nach Energiequelle (z.B. Rechnungen von Strom, Treibstoff, etc.). Wenn keine Energiezähler vorhanden sind, sind Schätzungen zulässig (z.B. bei Kleinbetrieben).</t>
  </si>
  <si>
    <t>La consommation d'énergie sur l'exploitation est enregistrée. Le producteur sait où et comment l'énergie est consommée (machines, processus) et connaît la quantité d'énergie consommée par source d'énergie (p. ex. factures d'électricité, de carburant, etc.). S'il n'y a pas de compteurs d'énergie, des estimations sont autorisées (p. ex. pour les petites exploitations).</t>
  </si>
  <si>
    <t>Der Betrieb muss Unterlagen zum Energieverbrauch vorlegen können (Rechnungen, Aufzeichnungen, Schätzungen)</t>
  </si>
  <si>
    <t>L'entreprise doit être en mesure de fournir des documents relatifs à la consommation d'énergie (factures, enregistrements, estimations).</t>
  </si>
  <si>
    <t>Auditor: Aufzeichnungen prüfen</t>
  </si>
  <si>
    <t>Auditeur: vérifier les enregistrements</t>
  </si>
  <si>
    <r>
      <t xml:space="preserve">Es besteht ein Energiemassnahmenplan, </t>
    </r>
    <r>
      <rPr>
        <sz val="10"/>
        <color indexed="30"/>
        <rFont val="Arial"/>
        <family val="2"/>
      </rPr>
      <t>der auf dem Energieverbrauch basiert und</t>
    </r>
    <r>
      <rPr>
        <sz val="10"/>
        <rFont val="Arial"/>
        <family val="2"/>
      </rPr>
      <t xml:space="preserve"> aus dem Strategien zur Reduzierung des Verbrauchs, </t>
    </r>
    <r>
      <rPr>
        <sz val="10"/>
        <color indexed="30"/>
        <rFont val="Arial"/>
        <family val="2"/>
      </rPr>
      <t>zur Optimierung der Energieeffizienz und zur zunehmenden Verwendung von erneuerbaren Energien</t>
    </r>
    <r>
      <rPr>
        <sz val="10"/>
        <rFont val="Arial"/>
        <family val="2"/>
      </rPr>
      <t xml:space="preserve"> hervorgehen.</t>
    </r>
  </si>
  <si>
    <t>Il existe un plan de mesures énergétiques basé sur la consommation d'énergie, duquel découlent des stratégies visant à réduire la consommation, à optimiser l'efficience énergétique et à utiliser de plus en plus les énergies renouvelables.</t>
  </si>
  <si>
    <t>ESA-Tool von JardinSuisse
Auditor: ESA-Tool auf Aktualität prüfen, mündliche Befragung über weitere Massnahmen</t>
  </si>
  <si>
    <t>Outil ESA de JardinSuisse
Auditeur : vérifier l'actualité de l'outil ESA, questionnement oral concernant d'autres mesures</t>
  </si>
  <si>
    <t>L'entreprise met en œuvre au moins une ou plusieurs mesures qui contribuent à la réduction des émissions de gaz à effet de serre. Il peut s'agir entre autres de :
- culture sans labour / semis direct en plein champ
- apports d'engrais selon un plan de fumure
- compostage des déchets verts, utilisation de compost
- rotation des cultures, utilisation de cultures de couverture
- utiliser des véhicules consommant moins de carburant</t>
  </si>
  <si>
    <t>Treibhausgase sind Kohlenstoffdioxid (Co2), Methan (CH4), Distickstoffmonoxid (N2O) und fluorierte Gase.</t>
  </si>
  <si>
    <t>Les gaz à effet de serre sont le dioxyde de carbone (Co2), le méthane (CH4), le protoxyde d'azote (N2O) et les gaz fluorés.</t>
  </si>
  <si>
    <t>14.1 Risikoanalyse und Sicherheitsverfahren</t>
  </si>
  <si>
    <t>14.1 Analyse des risques et procédures de sécurité</t>
  </si>
  <si>
    <t>14.1.1</t>
  </si>
  <si>
    <r>
      <rPr>
        <sz val="10"/>
        <color indexed="30"/>
        <rFont val="Arial"/>
        <family val="2"/>
      </rPr>
      <t xml:space="preserve">Es liegt eine dokumentierte Risikoanalyse zur Arbeitssicherheit und Gesundheitsschutz vor. Ein </t>
    </r>
    <r>
      <rPr>
        <sz val="10"/>
        <rFont val="Arial"/>
        <family val="2"/>
      </rPr>
      <t xml:space="preserve">Sicherheitsverantwortlicher ist bestimmt. Die Risikoanalyse ist erstellt </t>
    </r>
    <r>
      <rPr>
        <sz val="10"/>
        <color indexed="30"/>
        <rFont val="Arial"/>
        <family val="2"/>
      </rPr>
      <t>und wird jährlich bzw. bei Änderungen, die sich auf die Sicherheit und Gesundheit der Arbeitskräfte auswirken (z.B. neue Geräte/Gebäude/PSM etc.) überprüft.</t>
    </r>
    <r>
      <rPr>
        <sz val="10"/>
        <rFont val="Arial"/>
        <family val="2"/>
      </rPr>
      <t xml:space="preserve"> Die vorgesehenen Schulungen finden regelmässig statt und sind dokumentiert.
</t>
    </r>
    <r>
      <rPr>
        <sz val="10"/>
        <color indexed="30"/>
        <rFont val="Arial"/>
        <family val="2"/>
      </rPr>
      <t>Behördlich angeordnete Hygienevorschriften für Infektionskrankheiten werden befolgt.</t>
    </r>
  </si>
  <si>
    <t>Il existe une analyse des risques documentée pour la sécurité au travail et la protection de la santé. Un responsable de la sécurité est désigné. L'analyse des risques est établie et révisée chaque année ou en cas de modifications ayant un impact sur la sécurité et la santé des employés (p. ex. nouveaux appareils/bâtiments/ PPh, etc.). Les formations prévues ont lieu régulièrement et sont documentées.
Les règles d'hygiène imposées par les autorités en matière de maladies infectieuses sont respectées.</t>
  </si>
  <si>
    <t>Betriebe mit Angestellten (inkl. Teilzeitangestellte, Saisonangestellte, Praktikanten, etc.) sind einer Branchenlösung (JardinTOP/AgriTop) angeschlossen oder setzen eine andere von der EKAS anerkannte Lösung um. Die Risikoanalyse muss beim Audit vorgelegt werden.</t>
  </si>
  <si>
    <t>Les entreprises avec des employés (y compris les employés à temps partiel, les saisonniers, les stagiaires, etc.) sont affiliées à une solution de branche (JardinTOP/AgriTop) ou mettent en œuvre une autre solution reconnue par la CFST. L'analyse des risques doit être présentée lors de l'audit.</t>
  </si>
  <si>
    <t>14.1.2</t>
  </si>
  <si>
    <r>
      <t xml:space="preserve">Es bestehen Gesundheits- </t>
    </r>
    <r>
      <rPr>
        <sz val="10"/>
        <color indexed="30"/>
        <rFont val="Arial"/>
        <family val="2"/>
      </rPr>
      <t>und Arbeitsverfahren, welche mindestens die in der Risikoanalyse ermittelten Punkte (siehe 14.1.1) abdecken.</t>
    </r>
    <r>
      <rPr>
        <sz val="10"/>
        <rFont val="Arial"/>
        <family val="2"/>
      </rPr>
      <t xml:space="preserve"> Die Verfahren müssen überprüft und aktualisiert werden, wenn sich die Gefahrenbeurteilung ändert.
Die betriebliche Infrastruktur, Einrichtungen und Ausrüstungen müssen so gebaut sein und gewartet werden, dass Gesundheits- und Sicherheitsgefahren für die Mitarbeiter minimiert werden, soweit dies praktisch und technisch möglich ist.
</t>
    </r>
    <r>
      <rPr>
        <sz val="10"/>
        <color indexed="30"/>
        <rFont val="Arial"/>
        <family val="2"/>
      </rPr>
      <t>Es sind Hygieneanweisungen sichtbar angebracht (Schilder mit Symbolen und/oder in der/den vorherschenden Sprache(n) der Arbeitskräfte), die mindestens folgendes enthalten:  
- die Notwendigkeit des Händewaschens
- Einschränkungen beim Rauchen, Essen und Trinken in bestimmten Bereichen</t>
    </r>
  </si>
  <si>
    <t>Il existe des procédures de santé et de travail qui couvrent au moins les points identifiés dans l'analyse des risques (voir 14.1.1). Les procédures doivent être révisées et mises à jour en cas de modification de l'évaluation des risques.
L'infrastructure, les installations et les équipements de l'entreprise doivent être construits et entretenus de manière à réduire au minimum les risques pour la santé et la sécurité des employés, dans la mesure où cela est pratique et techniquement possible.
Des instructions en matière d'hygiène sont affichées de manière visible (panneaux avec des symboles et/ou dans la/les langue(s) prédominante(s) de la main-d'œuvre) et contiennent au moins les éléments suivants :  
- la nécessité de se laver les mains
- les restrictions en matière de tabagisme, de nourriture et de boisson dans certaines zones</t>
  </si>
  <si>
    <t>14.1.3</t>
  </si>
  <si>
    <r>
      <t xml:space="preserve">Es liegen Unfall- und </t>
    </r>
    <r>
      <rPr>
        <sz val="10"/>
        <color indexed="30"/>
        <rFont val="Arial"/>
        <family val="2"/>
      </rPr>
      <t>Notfallverfahren</t>
    </r>
    <r>
      <rPr>
        <sz val="10"/>
        <rFont val="Arial"/>
        <family val="2"/>
      </rPr>
      <t xml:space="preserve"> vor, die für alle Arbeitskräfte sowie Besucher/Dienstleister </t>
    </r>
    <r>
      <rPr>
        <sz val="10"/>
        <color indexed="30"/>
        <rFont val="Arial"/>
        <family val="2"/>
      </rPr>
      <t>gut sichtbar aufgehängt sind</t>
    </r>
    <r>
      <rPr>
        <sz val="10"/>
        <rFont val="Arial"/>
        <family val="2"/>
      </rPr>
      <t xml:space="preserve">. Diese sind in der/den </t>
    </r>
    <r>
      <rPr>
        <sz val="10"/>
        <color indexed="30"/>
        <rFont val="Arial"/>
        <family val="2"/>
      </rPr>
      <t>meistverbreiteten</t>
    </r>
    <r>
      <rPr>
        <sz val="10"/>
        <rFont val="Arial"/>
        <family val="2"/>
      </rPr>
      <t xml:space="preserve"> Sprache/n der Arbeitskräfte </t>
    </r>
    <r>
      <rPr>
        <sz val="10"/>
        <color indexed="30"/>
        <rFont val="Arial"/>
        <family val="2"/>
      </rPr>
      <t xml:space="preserve">und/oder als Piktrogramme vorhanden.  </t>
    </r>
    <r>
      <rPr>
        <sz val="10"/>
        <rFont val="Arial"/>
        <family val="2"/>
      </rPr>
      <t xml:space="preserve">
Unfall- und Notfallverfahren müssen folgende Punkte enthalten: 
- Betriebsadresse oder -koordinaten 
- den Verantwortlichen
- eine Liste der aktuellen Telefonnummern (Polizei, Feuerwehr, Arzt, Ambulanz)
- Notfall-/ Hauptschalter für Strom, Wasser, Gas
Sinnvollerweise sind folgende Infos zusätzlich enthalten:
- Standorte von: Telefon, Feuerlöscher
- Anweisung, wie Unfälle gemeldet werden sollen (WAS ist passiert? WO ist es passiert? WER / WIE VIELE Personen sind verletzt? WELCHE Arten von Verletzungen? WER meldet den Unfall?)</t>
    </r>
  </si>
  <si>
    <t>Die Anweisungen für erste Hilfe müssen mit Symbolen oder in den vorherrschenden Sprachen verständlich sein. Wichtigste Telefonnummern mit Symbolen bei jedem Telefon.</t>
  </si>
  <si>
    <t>14.1.4</t>
  </si>
  <si>
    <r>
      <t xml:space="preserve">Dauerhafte und lesbare Schilder müssen auf mögliche Gefahren hinweisen, im Minimum beim Eingang zum Pflanzenschutzmittellager. Weitere Gefahren können sein: </t>
    </r>
    <r>
      <rPr>
        <sz val="10"/>
        <color indexed="30"/>
        <rFont val="Arial"/>
        <family val="2"/>
      </rPr>
      <t xml:space="preserve">entflammbare Anlagen (z.B. Treibstoff, oder Gastanks), Düngerlager, Abfalldeponien und weitere physische Gefährdungsquellen. </t>
    </r>
    <r>
      <rPr>
        <sz val="10"/>
        <rFont val="Arial"/>
        <family val="2"/>
      </rPr>
      <t xml:space="preserve">
</t>
    </r>
    <r>
      <rPr>
        <sz val="10"/>
        <color indexed="30"/>
        <rFont val="Arial"/>
        <family val="2"/>
      </rPr>
      <t>Notausgänge und Fluchttreppen sind klar ersichtlich.</t>
    </r>
    <r>
      <rPr>
        <sz val="10"/>
        <rFont val="Arial"/>
        <family val="2"/>
      </rPr>
      <t xml:space="preserve">
Die (Warn-)Schilder müssen für alle Angestellten verständlich sein. </t>
    </r>
  </si>
  <si>
    <t xml:space="preserve">Des panneaux permanents et lisibles doivent indiquer les dangers potentiels, au minimum à l'entrée de l'entrepôt de produits phytosanitaires. D'autres dangers peuvent être : installations inflammables (p. ex. carburant, ou réservoirs de gaz), entrepôts d'engrais, décharges et autres sources de danger physique. 
Les sorties de secours et les escaliers d'évacuation sont clairement indiqués.
Les panneaux (d'avertissement) doivent être compréhensibles pour tous les employés. </t>
  </si>
  <si>
    <t>14.2 Gefahren und Erste Hilfe</t>
  </si>
  <si>
    <t>14.2.1</t>
  </si>
  <si>
    <r>
      <t xml:space="preserve">Bei gesundheitsgefährdenden Mitteln (giftig, sehr giftig, ätzend, usw.) sind die Sicherheitsdatenblätter verfügbar </t>
    </r>
    <r>
      <rPr>
        <sz val="10"/>
        <color indexed="30"/>
        <rFont val="Arial"/>
        <family val="2"/>
      </rPr>
      <t>(Internet, Telefonnummer, Ausdruck),</t>
    </r>
    <r>
      <rPr>
        <sz val="10"/>
        <rFont val="Arial"/>
        <family val="2"/>
      </rPr>
      <t xml:space="preserve"> um angemessene Maßnahmen zu gewährleisten. </t>
    </r>
  </si>
  <si>
    <t xml:space="preserve">Des fiches de sécurité sont disponibles (Internet, N° de téléphone, impression) pour les produits nocifs pour la santé (toxiques, très toxiques, corrosifs, etc.) afin de garantir les mesures appropriées. </t>
  </si>
  <si>
    <t>Es muss belegt werden können, dass die Informationen bei Bedarf sofort gefunden werden.</t>
  </si>
  <si>
    <t>Il peut être démontré que les informations peuvent être trouvées immédiatement en cas de besoin.</t>
  </si>
  <si>
    <t>Auditor: Mündliche Befragung, Bsp. überprüfen</t>
  </si>
  <si>
    <t>Auditeur: questionnement oral, vérifier un exemple</t>
  </si>
  <si>
    <t>14.2.2</t>
  </si>
  <si>
    <r>
      <t xml:space="preserve">Vollständige Erste-Hilfe-Kästen </t>
    </r>
    <r>
      <rPr>
        <sz val="10"/>
        <color indexed="30"/>
        <rFont val="Arial"/>
        <family val="2"/>
      </rPr>
      <t>oder Sets</t>
    </r>
    <r>
      <rPr>
        <sz val="10"/>
        <rFont val="Arial"/>
        <family val="2"/>
      </rPr>
      <t xml:space="preserve"> sind in der Nähe der Arbeitsplätze und bei Feldarbeiten </t>
    </r>
    <r>
      <rPr>
        <sz val="10"/>
        <color indexed="30"/>
        <rFont val="Arial"/>
        <family val="2"/>
      </rPr>
      <t xml:space="preserve">(Traktor, Transportfahrzeuge, etc.) </t>
    </r>
    <r>
      <rPr>
        <sz val="10"/>
        <rFont val="Arial"/>
        <family val="2"/>
      </rPr>
      <t>vorhanden und zugänglich.</t>
    </r>
  </si>
  <si>
    <t>Des trousses ou des kits de premiers secours complets sont disponibles et accessibles à proximité des postes de travail et lors des travaux aux champs (tracteurs, véhicules de transport, etc.).</t>
  </si>
  <si>
    <t>Auf Autos und Traktoren müssen Erste-Hilfe-Sets mitgeführt werden.
Inhalt überprüfen (regelmässig ersetzen, mindestens Verbandsmaterial und Desinfektionsmittel)</t>
  </si>
  <si>
    <t>Les voitures et les tracteurs doivent être équipés de trousses de premiers secours.
Vérifier le contenu (remplacer régulièrement, minimum pansements et désinfectant)</t>
  </si>
  <si>
    <t>14.2.3</t>
  </si>
  <si>
    <t>14.3</t>
  </si>
  <si>
    <t>14.3 Persönliche Schutzausrüstung</t>
  </si>
  <si>
    <t>14.3.1</t>
  </si>
  <si>
    <r>
      <t xml:space="preserve">Den Arbeitskräften stehen vollständige Schutzausrüstungen wie Gummistiefel, wasserdichte Kleidung, Schutzanzüge, Gummihandschuhe, Schutzmaske, etc., zur Verfügung (inkl. angemessenen Atem-, Ohr- und Augenschutz). Diese </t>
    </r>
    <r>
      <rPr>
        <sz val="10"/>
        <color indexed="30"/>
        <rFont val="Arial"/>
        <family val="2"/>
      </rPr>
      <t>werden benutzt</t>
    </r>
    <r>
      <rPr>
        <sz val="10"/>
        <rFont val="Arial"/>
        <family val="2"/>
      </rPr>
      <t xml:space="preserve"> und sind in gutem Zustand. Sie entsprechen den Anforderungen der Gebrauchsanweisungen auf den Etiketten und Packungsbeilagen der jeweiligen Pflanzenschutzmittel.
</t>
    </r>
    <r>
      <rPr>
        <sz val="10"/>
        <color indexed="30"/>
        <rFont val="Arial"/>
        <family val="2"/>
      </rPr>
      <t>Bei Bedarf werden Besucher/Lohnunternehmer mit der notwendigen Schutzausrüstung ausgestattet.</t>
    </r>
  </si>
  <si>
    <t>Les collaborateurs disposent d'équipements de protection complets tels que bottes en caoutchouc, vêtements imperméables, tenues de protection, gants en caoutchouc, masque de protection, etc.(y c. protection respiratoire, auriculaires et oculaires). Ces équipements sont utilisés et en bon état. Ils correspondent aux exigences des modes d'emploi figurant sur les étiquettes et les notices d'emballage des produits phytosanitaires concernés.
Si nécessaire, les visiteurs/entrepreneurs salariés sont munis avec des équipements de protection nécessaires.</t>
  </si>
  <si>
    <t>14.3.2</t>
  </si>
  <si>
    <t>Die Schutzkleidung wird nach der Benutzung und getrennt von privater Kleidung gereinigt (Handschuhe bevor sie ausgezogen werden). Beschädigte Schutzkleidung und abgelaufene Atemschutzfilter sind auszutauschen, Einwegausrüstung darf nicht mehrmals benutzt werden. Sämtliche Schutzkleidung und -ausrüstung, einschliesslich der Ersatzfilter, etc., wird an einem gut belüfteten Platz, getrennt von Pflanzenschutzmitteln, gelagert.</t>
  </si>
  <si>
    <t>Les vêtements de protection sont nettoyés après utilisation et séparément des habits personnels (gants avant d'être retirés). Les vêtements de protection endommagés et les filtres périmés de protection respiratoire doivent être changés, les équipements à usage unique ne doivent pas être utilisés plusieurs fois. 
Tous les vêtements et équipements de protection, y c. les filtres de remplacement, etc. doivent être entreposés dans un endroit bien aéré et séparé des produits phytosanitaires.</t>
  </si>
  <si>
    <t>14.3.3</t>
  </si>
  <si>
    <t>Sofern erforderlich, stehen den Arbeitskräften zum Wechseln der Schutzkleidung angemessene Umkleideräume zur Verfügung. Wenn die Schutzkleidung über der persönlichen Kleidung getragen wird, sind keine Umkleideräume erforderlich.</t>
  </si>
  <si>
    <t>Si nécessaire, des vestiaires appropriés sont mis à la disposition des employés pour qu'ils puissent changer de vêtements de protection. Si les vêtements de protection sont portés par-dessus les vêtements personnels, des vestiaires ne sont pas nécessaires.</t>
  </si>
  <si>
    <t>14.4</t>
  </si>
  <si>
    <t>14.4 Soziale Belange / Wohlbefinden von Arbeitskräften</t>
  </si>
  <si>
    <t>14.4.1</t>
  </si>
  <si>
    <r>
      <t xml:space="preserve">Ein namentlich genanntes Mitglied der Geschäftsleitung ist Verantwortlicher für die sozialen Belange der Belegschaft. Siehe auch KP </t>
    </r>
    <r>
      <rPr>
        <sz val="10"/>
        <color indexed="30"/>
        <rFont val="Arial"/>
        <family val="2"/>
      </rPr>
      <t>14.1.1.</t>
    </r>
  </si>
  <si>
    <t>Un membre de la direction désigné de manière nominative est responsable de la protection sociale du personnel. Voir également le PC 14.1.1.</t>
  </si>
  <si>
    <t>14.4.2</t>
  </si>
  <si>
    <t>Es liegen Nachweise vor, dass mindestens ein Treffen pro Jahr zwischen der Betriebsleitung und den Mitarbeitern zu den Themen Gesundheit und Sicherheit am Arbeitsplatz und anderen sozialen Belangen stattfindet und dass die Anliegen der Mitarbeiter nach Möglichkeit angegangen wurden. Die Themen können von den Mitarbeitern offen zur Sprache gebracht werden, ohne Nachteile zu erleiden. Dem Auditor obliegt nicht die Beurteilung des Inhalts oder des Ergebnisses.
Die Arbeitskräfte sollen der Betriebsleitung Fälle mitteilen, in denen sie sich Risiken ausgesetzt sehen und sollen Unfälle, Beinaheunfälle oder andere Vorfälle melden. Die Betriebsleitung instruiert die Arbeitskräfte über die entsprechenden Vorbeugemassnahmen.</t>
  </si>
  <si>
    <t>Il existe des preuves qu'au moins une réunion par an a lieu entre la direction et le personnel sur les thèmes de la santé et de la sécurité au travail et d'autres questions sociales, et que les préoccupations du personnel ont été abordées dans la mesure du possible. Les sujets peuvent être abordés ouvertement par les employés sans qu'ils en subissent les inconvénients. Il n'appartient pas à l'auditeur de juger du contenu ou du résultat.
Les travailleurs doivent signaler à la direction les cas dans lesquels ils estiment être exposés à des risques et doivent signaler les accidents, les quasi-accidents ou autres incidents. La direction de l'entreprise instruit les travailleurs sur les mesures de prévention appropriées.</t>
  </si>
  <si>
    <t xml:space="preserve">Mögliche Nachweise können sein:
- Thema als Standardtraktandum bei Schulungsunterlagen zu anderen Themen ergänzen
- zu Besprechungen mit den Mitarbeitern/Teamsitzungen Aktennotizen oder Protokolle ablegen.
- Informationen / Flugblätter etc. an Mitarbeiter archivieren
</t>
  </si>
  <si>
    <t>Les preuves possibles peuvent être :
- ajouter le sujet comme point standard de l'ordre du jour dans les documents de formation concernant d'autres sujets
- classer les notes ou les procès-verbaux des discussions avec les collaborateurs/réunions d'équipe.
- archiver les informations / tracts etc. destinés aux collaborateurs</t>
  </si>
  <si>
    <t>14.4.3</t>
  </si>
  <si>
    <t xml:space="preserve">In der Nähe der Arbeitsstätte stehen den Arbeitskräften ständige oder mobile Toiletten zur Verfügung, die sich in einem guten hygienischen Zustand befinden, und die über Möglichkeiten zum Händewaschen verfügen. Bei Freilandparzellen sind diese innerhalb von 500m verfügbar oder innert 7 Minuten erreichbar. </t>
  </si>
  <si>
    <t xml:space="preserve">Des toilettes permanentes ou mobiles, dans un bon état d'hygiène et disposant de possibilités de se laver les mains, sont à la disposition des travailleurs à proximité du lieu de travail. Pour les parcelles en plein champ, elles sont disponibles dans un rayon de 500 m ou accessibles en 7 minutes. </t>
  </si>
  <si>
    <t>- Zugang zu Toiletten
- Gelegenheit zum Händewaschen
- hygienisch in Ordnung.
- im Freiland stehen innerhalb von 500m Toiletten zur Verfügung (auch öffentliche Toiletten oder bei Nachbar, etc.) oder diese können innert 7 Minuten mit einem Fahrzeug erreicht werden.</t>
  </si>
  <si>
    <t xml:space="preserve">- accès aux toilettes
- possibilité de se laver les mains
- en ordre du point de vue hygiénique.
- Pour les cultures en pleine champs, des toilettes sont disponibles dans un rayon de 500m (valable aussi si toilettes publiques ou chez un voisin, etc...) ou doivent être atteignables en 7 minutes en véhicule. </t>
  </si>
  <si>
    <t>Auditor: Visuelle Kontrolle; Beschrieb, wo Toiletten sind</t>
  </si>
  <si>
    <t>Auditeur : contrôle visuel ; description de l'emplacement des toilettes</t>
  </si>
  <si>
    <t>14.4.4</t>
  </si>
  <si>
    <r>
      <t>Falls Mahlzeiten auf dem Betrieb eingenommen werden,</t>
    </r>
    <r>
      <rPr>
        <sz val="10"/>
        <color indexed="30"/>
        <rFont val="Arial"/>
        <family val="2"/>
      </rPr>
      <t xml:space="preserve"> muss ein Platz zum Aufbewahren der Lebensmittel und ein Ess-, Pausenraum verfügbar sein.</t>
    </r>
    <r>
      <rPr>
        <sz val="10"/>
        <rFont val="Arial"/>
        <family val="2"/>
      </rPr>
      <t xml:space="preserve"> </t>
    </r>
    <r>
      <rPr>
        <sz val="10"/>
        <color indexed="30"/>
        <rFont val="Arial"/>
        <family val="2"/>
      </rPr>
      <t xml:space="preserve">Trinkwasser muss den Arbeitskräften kostenlos und uneingeschränkt zur Verfügung stehen. </t>
    </r>
  </si>
  <si>
    <t xml:space="preserve">Si les repas sont pris sur l'exploitation, un endroit pour stocker les aliments et une salle à manger / salle de pause doivent être disponibles. L'eau potable doit être mise à la disposition des travailleurs gratuitement et sans restriction.  </t>
  </si>
  <si>
    <t>14.4.5</t>
  </si>
  <si>
    <t>Nicht anwendbar, wenn keine Angestellten auf dem Betrieb wohnen.</t>
  </si>
  <si>
    <t>Non applicable si aucun collaborateur n'habite sur l'exploitation.</t>
  </si>
  <si>
    <r>
      <t xml:space="preserve">Der Betrieb verfügt über ein Beschwerdeformular, welches interne und externe Beanstandungen zulässt, die sich auf </t>
    </r>
    <r>
      <rPr>
        <sz val="10"/>
        <color indexed="30"/>
        <rFont val="Arial"/>
        <family val="2"/>
      </rPr>
      <t>alle durch diesen Standard abgedeckten Angelegenheiten beziehen. Das Verfahren sieht vor, dass die Zertifizierungsstelle bei Bedarf informiert wird (bei Verfahren in denen eine amtliche Stelle und/oder der SwissGAP-Standard betroffen sind).</t>
    </r>
    <r>
      <rPr>
        <sz val="10"/>
        <rFont val="Arial"/>
        <family val="2"/>
      </rPr>
      <t xml:space="preserve">
Eingegangene Beschwerden und darausfolgende durchgeführte Massnahmen sind aufgezeichnet worden.</t>
    </r>
  </si>
  <si>
    <t>L'exploitation dispose d'un formulaire de réclamations qui permet des réclamations internes et externes se rapportant à toutes les questions couvertes par le présent standard. La procédure prévoit que l'organisme de certification soit informé si nécessaire (pour les procédures impliquant un organisme officiel et/ou le standard SwissGAP).
Les réclamations reçues et les mesures prises à la suite de celles-ci ont été enregistrées.</t>
  </si>
  <si>
    <t>Die Information kann als Standardtraktandum bei den jährlichen Schulungen oder beim Eintritt von neuen Mitarbeitern erfolgen.</t>
  </si>
  <si>
    <t>L'information peut être un point standard de l'ordre du jour lors des formations annuelles ou lors de l'arrivée de nouveaux collaborateurs.</t>
  </si>
  <si>
    <t>15.3</t>
  </si>
  <si>
    <t>Es besteht ein schriftliches Verfahren, das festlegt, dass alle fehlerhaften Produkte klar identifiziert und angemessen isoliert werden müssen. Diese Produkte müssen gemäss der Art des Problems und/oder gemäss speziellen Kundenvorgaben gehandhabt oder entsorgt werden.</t>
  </si>
  <si>
    <t>Als Verfahren gilt die Richtlinie gemäss der Umsetzungs-Dokumentation oder ein eigenes gleichwertiges Dokument. Darin sind die verantwortlichen Personen eindeutig zu definieren.
Bei Auftreten einer entsprechenden Situation ist situativ gemäss den definierten Massnahmen vorzugehen.</t>
  </si>
  <si>
    <r>
      <t>Die Deklaration mit SwissGAP und der GGN erfolgt auf allen den Verkauf betreffenden Dokumenten. 
Stellt der Produzent keine eigenen LS oder Rechnungen an seine SwissGAP-Kunden aus, gilt dies sinngemäss als Vereinbarung, dass die GGN-Nummer und/oder die Deklaration auf Lieferpapieren nicht notwendig ist.</t>
    </r>
    <r>
      <rPr>
        <strike/>
        <sz val="10"/>
        <rFont val="Arial"/>
        <family val="2"/>
      </rPr>
      <t xml:space="preserve"> </t>
    </r>
    <r>
      <rPr>
        <sz val="10"/>
        <rFont val="Arial"/>
        <family val="2"/>
      </rPr>
      <t xml:space="preserve">
Die Deklaration kann mit dem Zusatz "SwissGAP" oder "SGAP" beim einzelnen Artikel oder anhand einer Pauschaldeklaration erfolgen.
Bei Betrieben mit einer Suisse Garantie Zertifizierung reicht die Deklaration von "Suisse Garantie" oder "SGA" aus (sämtliche Hortikultur-Produkte mit einer Suisse Garantie Kennzeichnung sind auch SwissGAP konform).
Die GGN-Nummer ist 13-stellig und kann dem SwissGAP Zertifikat oder dem Auditbericht der Zertifizierungsstelle entnommen werden.</t>
    </r>
  </si>
  <si>
    <t>La déclaration avec SwissGAP et le numéro GGN se fait sur tous les documents concernant la vente. Si le producteur n'émet pas de propre bulletin de livraison ou de facture pour ses clients SwissGAP, cela vaut en substance à une convention, et donc le numéro GGN et/ou  la déclaration ne sont pas nécessaires sur les documents de livraison. 
La déclaration peut être faite avec l'ajout de "SwissGAP" ou "SGAP" à côté des articles individuels ou avec une déclaration globale.
Pour les exploitations avec une certification Suisse Garantie, la déclaration "Suisse Garantie" ou "SGA" est suffisante (tous les produits horticoles avec une marque de garantie Suisse Garantie sont aussi conforme pour SwissGAP).
Le numéro GGN comporte 13 chiffres et il peut être tiré du certifiact Swissgap ou du rapport d'audit de l'organe de certification.</t>
  </si>
  <si>
    <t>SwissGAP Logo-Reglement
Auditor: Bsp. von LS/R prüfen und Kopie zur Ansicht dem Dossier beilegen.</t>
  </si>
  <si>
    <t>Règlement pour l'utilisation du logo SwissGAP
Auditeur: vérifier un exemple de bulletin de livraison / facture et joindre une copie au dossier pour la vérification</t>
  </si>
  <si>
    <t>SwissGAP Logo-Reglement
Auditor: Visuelle Kontrolle: Anwendung von SwissGAP Logo und Wortmarke sowie GGN prüfen.</t>
  </si>
  <si>
    <t>Règlement pour l'utilisation du logo SwissGAP
Auditeur: contrôl visuel: Utilisation du Logo SwissGAP et de la marque nominale ainsi que du Numéro GGN</t>
  </si>
  <si>
    <t>17</t>
  </si>
  <si>
    <t>17.1</t>
  </si>
  <si>
    <r>
      <t xml:space="preserve">Es liegen Aufzeichnungen vor, die das nach GLOBALG.A.P. oder SwissGAP Richtlinien angebaute Produkt bis hin zum Betrieb, wo es angebaut wurde oder auf den letzten zertifizierten Betrieb </t>
    </r>
    <r>
      <rPr>
        <sz val="10"/>
        <color indexed="30"/>
        <rFont val="Arial"/>
        <family val="2"/>
      </rPr>
      <t xml:space="preserve">rück- </t>
    </r>
    <r>
      <rPr>
        <sz val="10"/>
        <rFont val="Arial"/>
        <family val="2"/>
      </rPr>
      <t xml:space="preserve">und bis zum ersten Kunden weiterverfolgen lassen.
</t>
    </r>
    <r>
      <rPr>
        <sz val="10"/>
        <color indexed="30"/>
        <rFont val="Arial"/>
        <family val="2"/>
      </rPr>
      <t>Anhand des Pflanzenpasses, eines (Verkaufs-) Datums oder Lot-Nr etc. kann auf die entsprechende Produktion / Herkunft geschlossen werden. Falls eine Produkthandhabung stattfindet, sind Informationen dazu verfügbar (nicht nötig bei Lagerung am Erntetag bis zum Verkauf).</t>
    </r>
  </si>
  <si>
    <t>Il existe des enregistrements permettant de retracer le produit cultivé selon les directives GlobalGAP ou SwissGAP jusqu'à l'exploitation où il a été cultivé ou jusqu'à la dernière entreprise certifiée et jusqu'au premier client. 
Le passeport phytosanitaire, une date (de vente) ou un numéro de lot, etc. permettent de déduire la production / l'origine correspondante. Si une manipulation du produit a lieu, les informations sont disponibles à ce sujet (pas nécessaire en cas de stockage le jour de la récolte jusqu'à la vente).</t>
  </si>
  <si>
    <t>17.2</t>
  </si>
  <si>
    <r>
      <t xml:space="preserve">Der Vergleich der produzierten und zugekauften Mengen mit den verkauften Mengen zeigt, dass nicht mehr SwissGAP Ware verkauft wurde, als auf dem Betrieb produziert bzw. zugekauft wurde.
Je nach Produkt sind Lagermengen (Inventar) und Verluste (Sortierabgang, Abgänge durch Qualitätsverlust, Verarbeitungskoeffizienten) bei der Berechnung berücksichtigt.
</t>
    </r>
    <r>
      <rPr>
        <sz val="10"/>
        <color indexed="30"/>
        <rFont val="Arial"/>
        <family val="2"/>
      </rPr>
      <t>Der Betrieb kann die Mengenbilanz für jedes Produkt und die vom Auditor gewünschte Periode nachweisen.</t>
    </r>
  </si>
  <si>
    <t>La comparaison des quantités produites et achetées avec les quantités vendues montre qu'il n'y a pas eu plus de marchandise vendue sous SwissGAP que les quantités produites resp. achetées sur l'exploitation.
En fonction du produit, les quantités stockées (inventaire) et les pertes (déchets lors du tri, déchets dus à la perte de qualité, coefficient de transformation) sont prises en compte lors du calcul.
L'exploitation peut justifier le bilan quantitatif pour chaque produit et pour la période souhaitée par l'auditeur.</t>
  </si>
  <si>
    <t>Der Inspektor beurteilt, ob:
- die verkaufte Menge einem realistischen Ertrag der Produktionsflächen und den Zukäufen entspricht.
- die Einkaufs- und Verkaufsmengen von SwissGAP Produkten belegt werden können.
- der Mengenvergleich je nach Produkt auch unter Berücksichtigung von Ausfällen / Verlusten stimmig ist (letztere können mengenmässig geschätzt werden).</t>
  </si>
  <si>
    <t>L'inspecteur estime si :
- la quantité vendue correspond à un rendement réaliste des surfaces de production et des achats
- les quantités de produits SwissGAP achetées et vendues peuvent être justifiées
- la comparaison des quantités en fonction du produit joue aussi en tenant compte des déchets/pertes (ces dernières peuvent être estimées en termes de quantité).</t>
  </si>
  <si>
    <t>Auditor: Mengenbilanz für mind. 1 Produkt überprüfen. Produkt, Periode &amp; Mengen notieren.</t>
  </si>
  <si>
    <t>Auditeur: vérifier le bilan des quantités pour au moins 1 produit. Noter le produit, la période &amp; les quantités</t>
  </si>
  <si>
    <t>18</t>
  </si>
  <si>
    <t>Ce chapitre est applicable si:
- l'exploitation a déclaré "Propriété parallèle" dans les données de l'exploitation
- les mêmes produits (certifiés ou non certifiés), que ceux pour lesquels l'exploitation est certifiée sont achetés à d'autres exploitations.</t>
  </si>
  <si>
    <t>18.1</t>
  </si>
  <si>
    <t>A tout moment et pour tous les produits de l'exploitation on peut voir clairement s'il s'agit de marchandise SwissGAP ou non. La séparation de la marchandise SwissGAP avec les autres est garantie.</t>
  </si>
  <si>
    <t xml:space="preserve">La qualité des produits (SwissGAP oui/non) peut être clairement identifiée à chaque étape du processus de production. Cela peut se faire par une identification / un marquage physique ou au moyen de procédures claires de séparation des marchandises et d'éventuels enregistrements. </t>
  </si>
  <si>
    <t>Auditor: Beschreiben, wie Trennung sichergestellt wird</t>
  </si>
  <si>
    <t>Auditeur: décrire comment la séparation est assurée</t>
  </si>
  <si>
    <t>18.2</t>
  </si>
  <si>
    <t>Auditeur: questionnement oral, contrôl visuel</t>
  </si>
  <si>
    <t>18.3</t>
  </si>
  <si>
    <t>Remarque : selon le règlement pour l'utilisation du logo SwissGAP, une marchandise SwissGAP peut être marquée avec Suisse Garantie. Dans ce cas, un double marquage n'est pas nécessaire.</t>
  </si>
  <si>
    <t>SwissGAP Logo-Reglement
Auditor: Wenn Zukauf zertifizierter Produkte, LS/R des Lieferanten prüfen.</t>
  </si>
  <si>
    <t>Règlement pour l'utilisation du logo SwissGAP
Auditeur: vérifier le bulletin de livraison / la facture du fournisseur si des produits certifiés sont achetés.</t>
  </si>
  <si>
    <t>19</t>
  </si>
  <si>
    <t>19.1</t>
  </si>
  <si>
    <t>Il existe un plan d'amélioration continue dans l'exploitation.
Le plan contient des domaines pertinents et définis par l'entreprise elle-même, dans lesquels elle souhaite s'améliorer, ainsi que les mesures et les délais correspondants. Le plan peut être établi pour une période de 3-4 ans.
Lors du premier audit selon la version SwissGAP Horticulture d'avril 2024, le plan doit être disponible pour que le point de contrôle soit rempli.</t>
  </si>
  <si>
    <t xml:space="preserve">Der Plan muss anhand der Vorlage in der Umsetzungsdokumentation oder eines eigenen Dokuments für das erste Audit nach SwissGAP Hortikultur, Version April 2024 vorliegen. Die Themen und Ziele können frei gewählt werden, solange sie in Verbindung zum SwissGAP Standard stehen. </t>
  </si>
  <si>
    <t xml:space="preserve">Le plan doit être disponible sur la base du modèle figurant dans la documentation d'application ou d'un propre document pour le premier audit selon SwissGAP Horticulture, version avril 2024. Les thèmes et les objectifs peuvent être choisis librement, pour autant qu'ils soient en rapport avec le standard SwissGAP. </t>
  </si>
  <si>
    <t>19.2</t>
  </si>
  <si>
    <t>Es liegen Nachweise vor, dass Massnahmen aus dem Plan zur laufenden Verbesserung umgesetzt werden.
Als Nachweise gelten Kommentare über die Zielerreichung direkt im Plan selbst sowie z.B. Dokumente oder definierte Kennzahlen. 
Ab dem zweiten Audit nach SwissGAP Hortikultur Version April 2024 ist die Umsetzung mindestens eines Ziels nachzuweisen.</t>
  </si>
  <si>
    <t>Il existe des preuves que les mesures du plan d'amélioration continue sont mises en œuvre.
Sont considérés comme preuves les commentaires sur la réalisation des objectifs directement dans le plan lui-même ainsi que, par exemple, des documents ou les indicateurs définis. 
A partir du deuxième audit selon SwissGAP Horticulture version avril 2024, la mise en œuvre d'au moins un objectif doit être prouvée.</t>
  </si>
  <si>
    <t>Beim ersten Audit nach SwissGAP Hortikultur Version April 2024 ist dieser Punkt n/a.</t>
  </si>
  <si>
    <t>Ce point est non applicable pour le premier audit selon SwissGAP Horticulture version avril 2024.</t>
  </si>
  <si>
    <t>Für jede Anwendung von Dünger (organisch und anorganisch) und Biostimulatoren (auch bei Hydrokultur, Fertigation) ist folgendes zu dokumentieren (bei gemischten Kulturen können die Aufzeichungen in Kulturgruppen zusammengefasst werden, sofern alle Behandlungen innerhalb der Kulturgruppe identisch sind):</t>
  </si>
  <si>
    <t>Pour chaque application d'engrais (organiques et anorganiques) et de biostimulateurs (également en cas d'hydroculture, de fertigation), les éléments suivants doivent être documentés (en cas de cultures mixtes, les enregistrements peuvent être regroupés en groupes de cultures, à condition que tous les traitements soient identiques au sein du groupe de cultures) :</t>
  </si>
  <si>
    <t>1. ALLGEMEINE AUFZEICHNUNGEN</t>
  </si>
  <si>
    <t>1. ENREGISTREMENTS GENERAUX</t>
  </si>
  <si>
    <t>6. WASSERMANAGEMENT</t>
  </si>
  <si>
    <t>8. PFLANZENSCHUTZ</t>
  </si>
  <si>
    <t>9. TECHNISCHE AUSSTATTUNG / ANZUCHT- UND VERPACKUNGSMATERIAL</t>
  </si>
  <si>
    <t>10. NACH DER ERNTE</t>
  </si>
  <si>
    <t>11. ABFALLMANAGEMENT</t>
  </si>
  <si>
    <t>12. BIODIVERSITÄT</t>
  </si>
  <si>
    <t>13. ENERGIEEFFIZIENZ</t>
  </si>
  <si>
    <t>14. ARBEITSSICHERHEIT UND GESUNDHEIT VON ARBEITSKRÄFTEN</t>
  </si>
  <si>
    <t>15. BESCHWERDEN UND FEHLERHAFTE PRODUKTE</t>
  </si>
  <si>
    <t>16. KENNZEICHNUNG UND LOGONUTZUNG</t>
  </si>
  <si>
    <t>17. RÜCKVERFOLGBARKEIT UND WARENFLUSS</t>
  </si>
  <si>
    <t>18. PARALLELEIGENTUM</t>
  </si>
  <si>
    <t>19. LAUFENDE VERBESSERUNG</t>
  </si>
  <si>
    <t>8.3 Stockage des produits phytosanitaires (y c. produits post-récolte)</t>
  </si>
  <si>
    <t>14.2 Dangers et premier secours</t>
  </si>
  <si>
    <t>14.3 Équipement de protection personnelle</t>
  </si>
  <si>
    <t>14.4 Apects sociaux / Bien-être des employés</t>
  </si>
  <si>
    <t>2.1 Durée de culture dans l'exploitation</t>
  </si>
  <si>
    <t>2.3 Propre multiplication</t>
  </si>
  <si>
    <t>6. GESTION DE L'EAU</t>
  </si>
  <si>
    <t>7. PROTECTION PHYTOSANITAIRE INTEGREE</t>
  </si>
  <si>
    <t>8. PROTECTION PHYTOSANITAIRE</t>
  </si>
  <si>
    <t>9. EQUIPEMENT TECHNIQUE / MATERIEL DE REPRODUCTION ET D'EMBALLAGE</t>
  </si>
  <si>
    <t>10. APRES LA RECOLTE</t>
  </si>
  <si>
    <t>11. GESTION DES DECHETS</t>
  </si>
  <si>
    <t>12. BIODIVERSITE</t>
  </si>
  <si>
    <t>13. EFFICIENCE ENERGETIQUE</t>
  </si>
  <si>
    <t>14. SECURITE AU TRAVAIL ET SANTE DE LA MAIN D'ŒUVRE</t>
  </si>
  <si>
    <t>15. RECLAMATIONS ET PRODUITS DEFECTUEUX</t>
  </si>
  <si>
    <t>16.  MARQUAGE ET UTILISATION DU LOGO</t>
  </si>
  <si>
    <t>17. TRACABILITE ET FLUX DE MARCHANDISE</t>
  </si>
  <si>
    <t>18. PROPRIETE PARALLELE</t>
  </si>
  <si>
    <t>19. AMELIORATION CONTINUE</t>
  </si>
  <si>
    <t xml:space="preserve">Nom de l'opérateur responsable des applications de produits phytosanitaires sur le plan technique.
Si c'est toujours la même personne qui est responsable des applications de produits phytosanitaires, il est possible de l'indiquer de manière globale. </t>
  </si>
  <si>
    <t>Total de points non remplis (D)</t>
  </si>
  <si>
    <t>Obstgehölze und Beerenobst</t>
  </si>
  <si>
    <t>Rosiers</t>
  </si>
  <si>
    <t>Stauden/Ziergräser (ohne Schnittstauden)</t>
  </si>
  <si>
    <t>Kleingehölze (0.5-1m) / Bodendecker</t>
  </si>
  <si>
    <t>Laubgehölze (laubabwerfend und immergrün)</t>
  </si>
  <si>
    <t>Arbres fruitiers et petits fruits</t>
  </si>
  <si>
    <t>Feuillus (caduques et persistants)</t>
  </si>
  <si>
    <t>Plantes vivaces/herbes ornementales (sans les arbustes à couper)</t>
  </si>
  <si>
    <t>Arbustes (0.5-1m) et couvre-sol</t>
  </si>
  <si>
    <t>Kapitel 18: Paralleleigentum</t>
  </si>
  <si>
    <t>Chapitre 18: Propriété parallèle</t>
  </si>
  <si>
    <t>Kapitel 4: Substrate</t>
  </si>
  <si>
    <t>Werden auf dem Betrieb Dünger (organische oder anorganische Dünger)  und/oder Biostimulatoren gelagert?</t>
  </si>
  <si>
    <t>L'exploitation dispose-t-elle d'un entrepôt d'engrais (organiques et inorganiques) et/ou de biostimulateurs?</t>
  </si>
  <si>
    <t>Kapitel 1: Allgemeine Aufzeichnungen</t>
  </si>
  <si>
    <t>Chapitre 1: Enregistrements généraux</t>
  </si>
  <si>
    <t>Kapitel 2: Vermehrungsmaterial</t>
  </si>
  <si>
    <t>Chapitre 2: Matérial de reproduction</t>
  </si>
  <si>
    <t>2. MATÉRIEL DE REPRODUCTION (PLANTS, SEMENCES ET PORTE-GREFFE)</t>
  </si>
  <si>
    <t xml:space="preserve">Ich benutze Substrate auf meinem Betrieb </t>
  </si>
  <si>
    <t>J'utilise des substrats sur mon exploitation.</t>
  </si>
  <si>
    <t>Der Betrieb setzt Dünger und/oder Biostimulatoren ein</t>
  </si>
  <si>
    <t>Kapitel</t>
  </si>
  <si>
    <t>Kriterium</t>
  </si>
  <si>
    <t>betroffene Punkte werden beantwortet mit</t>
  </si>
  <si>
    <t>n/a</t>
  </si>
  <si>
    <t>Es werden keine SwissGAP Kulturen im Freiland kultiviert.
(Kulturen, die in Töpfen auf dem Freiland stehen, gelten nicht als im Freiland kultiviert)</t>
  </si>
  <si>
    <t>Aucune culture SwissGAP n'este cultivée en plein champ.
(Les cultures cultivées dans des pots en plein champ ne valent pas comme cultures de plein champ)</t>
  </si>
  <si>
    <t>Choix</t>
  </si>
  <si>
    <t>Chapitre</t>
  </si>
  <si>
    <t>Critère</t>
  </si>
  <si>
    <t>réponse des points concernés:</t>
  </si>
  <si>
    <t>Chapitre 4: Substrats</t>
  </si>
  <si>
    <t>Kapitel 5: Düngung</t>
  </si>
  <si>
    <t>Chapitre 5: Fumure</t>
  </si>
  <si>
    <t>L'exploitation appplique des engrais et/ou des biostimulateurs.</t>
  </si>
  <si>
    <t xml:space="preserve">Kapitel 6: Bewässerung </t>
  </si>
  <si>
    <t>Chapitre 6: Irrigation</t>
  </si>
  <si>
    <t>Kapitel 7: Pflanzenschutz</t>
  </si>
  <si>
    <t>Chapitre 7: Protection phytosanitaire</t>
  </si>
  <si>
    <t>L’exploitation ne déclare pas de propriété parallèle. Les mêmes produits pour lesquels l’exploitation est certifiée ne sont pas achetés (certifiés ou non certifiés).</t>
  </si>
  <si>
    <t>Die Verantwortung bei der Auswahl und der Ausbringung von Düngern liegt bei:</t>
  </si>
  <si>
    <t>Die für fachliche Entscheidungen verantwortliche Person hat folgende gärtnerische Ausbildung:</t>
  </si>
  <si>
    <t>La personne responsable des décisions techniques a suivi la formation horticole suivante:</t>
  </si>
  <si>
    <t>Allgemeine Verantwortung</t>
  </si>
  <si>
    <t>Kapitel 14: Arbeitssicherheit</t>
  </si>
  <si>
    <t>Chapitre 14: Sécurité au travail</t>
  </si>
  <si>
    <t>Die Verantwortung für die Arbeitssicherheit und die sozialen Belange liegt bei:</t>
  </si>
  <si>
    <t>SwissGAP Horti
Suisse Garantie</t>
  </si>
  <si>
    <t>Name/Vorname</t>
  </si>
  <si>
    <t>Nom/Prénom</t>
  </si>
  <si>
    <t>Kürzel</t>
  </si>
  <si>
    <t>auditiert (A)
Dokumentenprüfung (D)</t>
  </si>
  <si>
    <t>Sigle</t>
  </si>
  <si>
    <t>KP Major</t>
  </si>
  <si>
    <t>PC Major</t>
  </si>
  <si>
    <t>KP Minor</t>
  </si>
  <si>
    <t>PC Minor</t>
  </si>
  <si>
    <t>Audités / Liste des sigles de la checkliste</t>
  </si>
  <si>
    <t>Auditierte / Kürzelverzeichnis der Checkliste</t>
  </si>
  <si>
    <t>Aucun produit phytosanitaire n'est utilisé dans les cultures SwissGAP.</t>
  </si>
  <si>
    <t>L'entreprise n'utilise pas d'eau durant les étapes de post-récolte.</t>
  </si>
  <si>
    <t>Es werden keine SwissGAP Kulturen im Freiland kultiviert.</t>
  </si>
  <si>
    <t>Aucune culture SwissGAP n'este cultivée en plein champ.</t>
  </si>
  <si>
    <t>Es werden keine Substrate auf dem Betrieb benutzt.</t>
  </si>
  <si>
    <t>Aucun substrat n'est utilisé sur l'exploitation.</t>
  </si>
  <si>
    <t>Kein Lager für Dünger/Biostimulatoren</t>
  </si>
  <si>
    <t>Keine Bewässerung</t>
  </si>
  <si>
    <t>Pas d'irrigation</t>
  </si>
  <si>
    <t>8.3.1 - 8.3.10</t>
  </si>
  <si>
    <t>Keine Nacherntebehandlung</t>
  </si>
  <si>
    <t>L'exploitation ne dispose pas d'un entrepôt pour les engrais (organiques et inorganiques) et/ou des biostimulateurs.</t>
  </si>
  <si>
    <t>Pas d'entrepôt pour des concentrés d'acides.</t>
  </si>
  <si>
    <t>Kein Lager für Säurekonzentrate</t>
  </si>
  <si>
    <t xml:space="preserve">Anwender: </t>
  </si>
  <si>
    <t xml:space="preserve">Düngergerät: </t>
  </si>
  <si>
    <t xml:space="preserve">Utilisateur: </t>
  </si>
  <si>
    <t xml:space="preserve">Gerät (Ausbringmethode): </t>
  </si>
  <si>
    <t xml:space="preserve">Engin (méthode d'application): </t>
  </si>
  <si>
    <t xml:space="preserve">Personne résponsable: </t>
  </si>
  <si>
    <t xml:space="preserve">Verantwortliche Person: </t>
  </si>
  <si>
    <t>5.2 Aufzeichnungen über die Düngung</t>
  </si>
  <si>
    <t>5.2 Enregistrements relatifs à la fumure</t>
  </si>
  <si>
    <t xml:space="preserve">Wenn immer die gleiche Person für die Pflanzenschutz-Anwendungen verantwortlich ist, kann pauschal deklariert werden. </t>
  </si>
  <si>
    <t xml:space="preserve">Si c'est toujours la même personne qui est responsable des applications de produits phytosanitaires, il est possible de l'indiquer de manière globale. </t>
  </si>
  <si>
    <t xml:space="preserve">    'A column Betrieb_Exploitation</t>
  </si>
  <si>
    <t xml:space="preserve">    'A column Verantwortung_Responsabilité</t>
  </si>
  <si>
    <t>Responsabilité générale</t>
  </si>
  <si>
    <t>Folgende Person ist für die Auswahl und die Ausbringung von Pflanzenschutzmitteln verantwortlich:</t>
  </si>
  <si>
    <t>La personne suivante est résponsable du choix et de l'application des produits phytosanitaires:</t>
  </si>
  <si>
    <t>Düngergerät und Ausbringmethode</t>
  </si>
  <si>
    <t>Appareil de fertilisation et méthode d'épandage</t>
  </si>
  <si>
    <t xml:space="preserve">Appareil de fertilisation: </t>
  </si>
  <si>
    <t>Die verantwortliche Person für den Pflanzenschutz ist Inhaber einer Fachbewilligung Pflanzenschutz.</t>
  </si>
  <si>
    <t>Andere:</t>
  </si>
  <si>
    <t>Autres:</t>
  </si>
  <si>
    <t>L'exploitation ne produit pas ses propres plants et/ou ne multiplie pas ses semences et son matériel végétal pour ses propres cultures SwissGAP.</t>
  </si>
  <si>
    <t>Es werden keine Lohnunternehmer für Arbeiten beauftragt, welche die SwissGAP Anforderungen betreffen.</t>
  </si>
  <si>
    <t>Es werden keine Dünger und/oder Biostimulatoren eingesetzt.</t>
  </si>
  <si>
    <t>Es ist kein Lager für Dünger (organische oder anorganische) und/oder Biostimulatoren vorhanden.</t>
  </si>
  <si>
    <t>Es ist kein Lager für Säurekonzentrat vorhanden.</t>
  </si>
  <si>
    <t>Es werden keine Pflanzenschutzmittel für SwissGAP-Kulturen verwendet.</t>
  </si>
  <si>
    <t>Es wird kein Wasser im Nacherntebereich benutzt.</t>
  </si>
  <si>
    <t>Es werden keine Nacherntebehandlungen durchgeführt (z.B. Konditionierung von Schnittblumen, Färben von Pflanzen, Einsatz von z.B. Chrysal, Javel oder Peroxid).</t>
  </si>
  <si>
    <t>Der Betrieb deklariert keine Parallelproduktion. Dieselben Produkte, für die der Betrieb selbst zertifiziert ist, werden nicht zugekauft (zertifiziert und nicht zertifiziert).</t>
  </si>
  <si>
    <t>Es ist ein Abfallentsorgungskonzept der Gemeinde vorhanden und wird angewandt.</t>
  </si>
  <si>
    <t>11.1-11.2</t>
  </si>
  <si>
    <t>Der Betrieb setzt mindestens eine oder mehrere Massnahmen um, die zur Verringerung der Treibhausgasemissionen beitragen. Dies können u.a. sein:
- pflugloser Anbau / Direktsaat im Freiland
- Düngergaben nach Düngungsplan
- Kompostierung von Grünabfällen, Einsatz von Kompost
- Fruchtfolge, Deckfrüchte verwenden
- Fahrzeuge mit geringerem Treibsstoffverbrauch einsetzen</t>
  </si>
  <si>
    <t>oder Herr/Frau</t>
  </si>
  <si>
    <t>ou Monsieur/Madame</t>
  </si>
  <si>
    <t>wenn Fachbewilligung:
7.1 = ja</t>
  </si>
  <si>
    <t>Si permis valable:
7.1 = oui</t>
  </si>
  <si>
    <t>4.1 - 4.4</t>
  </si>
  <si>
    <t>5.3.1 - 5.3.5</t>
  </si>
  <si>
    <t>10.2.1 - 10.2.6</t>
  </si>
  <si>
    <t>18.1 - 18.3</t>
  </si>
  <si>
    <t>Mindestens eine Person pro 50 Angestellte mit einer Erste-Hilfe-Ausbildung ist bei Arbeiten auf dem Feld sowie bei den Sortier- und Abpacklinien anwesend. Dies können Personen sein, die innerhalb der letzten 5 Jahre den Führerausweis erlangt oder einen Nothelferkurs belegt haben.</t>
  </si>
  <si>
    <t>Keine Arbeiten durch Lohnunternehmer</t>
  </si>
  <si>
    <t>Pas de travaux par tiers</t>
  </si>
  <si>
    <t>Fachausbildung vorhanden</t>
  </si>
  <si>
    <t>Formation professionnelle acquise</t>
  </si>
  <si>
    <t>Verantwortung ist definiert</t>
  </si>
  <si>
    <t>La personne responsable est défini</t>
  </si>
  <si>
    <t>Keine Parallelproduktion</t>
  </si>
  <si>
    <t>Pas de propriété parallèle</t>
  </si>
  <si>
    <t>Fachbewilligung vorhanden</t>
  </si>
  <si>
    <t>Permis acquis</t>
  </si>
  <si>
    <t>Plantes vivaces/herbes ornementales 
(sans les arbustes à couper)</t>
  </si>
  <si>
    <t>Stauden/Ziergräser 
(ohne Schnittstauden)</t>
  </si>
  <si>
    <t>Pas de culture en plein champ</t>
  </si>
  <si>
    <t>Pas d'utilisation d'engrais et/ou de biostimulateurs.</t>
  </si>
  <si>
    <t>Kein Einsatz von Dünger und /oder Biostimulatoren</t>
  </si>
  <si>
    <t>Pas de stockage d'engrais/de biostimulteurs</t>
  </si>
  <si>
    <t>Des procédures d'accident et d'urgence sont disponibles et affichées de manière visible pour tous les travailleurs et les visiteurs/prestataires de services. Elles sont disponibles dans la/les langue(s) la/les plus répandue(s) parmi les travailleurs et/ou sous forme de pictogrammes.  
Les procédures d'accident et d'urgence doivent contenir les éléments suivants : - adresse ou coordonnées de l'exploitation
- personne responsable
- liste des numéros de téléphone les plus importants (police, service du feu, médecin, ambulance)
- interrupteurs d'urgence et principaux pour l'électricité, l'eau, le gaz
Logiquement, ces plans doivent comporter également les informations supplémentaires suivantes :
- emplacement(s) pour: téléphones, extincteurs, 
- indications sur la manière d'annoncer des accidents (QU'EST-CE qui s'est passé ? OÙ cela s'est-il passé ? QUI/COMBIEN de personnes sont blessées ? QUELLES SORTES de blessures ? QUI annonce l'accident ?).</t>
  </si>
  <si>
    <t>Uebernahme KP in CL</t>
  </si>
  <si>
    <t>Uebernahme Interpretation in CL</t>
  </si>
  <si>
    <t>Il existe au moins un inventaire annuel des produits phytosanitaires. L' achat (bulletins de livraison/factures) et la consommation sont documentés en permanence, ce qui permet de déterminer l'état actuel des stocks.</t>
  </si>
  <si>
    <t>Dans les endroits suffisamment éclairés (Lumière du jour ou éclairage artificiel). Toutes les étiquettes doivent être bien lisibles.</t>
  </si>
  <si>
    <t>Les véhicules doivent être sûrs pour la main-d'œuvre. Lorsque l'exploitation met en place un véhicule pour le transport de la main-d'œuvre sur la voie publique, celui-ci doit correspondre aux règlements nationaux.</t>
  </si>
  <si>
    <t>Les véhicules de l'exploitation sont sûrs selon l'analyse des risques de la CFST. Les véhicules utilisés sur la voie publique sont autorisés pour la circulation routière.</t>
  </si>
  <si>
    <t>Ce point n'est pas applicable pour les cultures sous serres.
Contrôle visuel dans les champs des semis, engrais verts et haies.</t>
  </si>
  <si>
    <t xml:space="preserve">Les instructions de premiers secours doivent être compréhensibles grâce à des symboles ou dans les langues prédominantes. Numéros de téléphone les plus importants et pictogrammes vers chaque téléphone. </t>
  </si>
  <si>
    <t>Die Unterzeichnenden bestätigen mit ihrer Unterschrift die Korrektheit der in dieser Checkliste aufgezeichneten Ergebnisse.</t>
  </si>
  <si>
    <t>ProCert</t>
  </si>
  <si>
    <t>- mind. 10mm
- schwarze Schrift
- auf weissem Grund und ab-
   gerundete Ecken
- Flagge rot oder schwarz
- Hintergrund weiss oder trans-
  parent: Schwarzer Rahmen</t>
  </si>
  <si>
    <t>- au moins 10mm
- écriture noire
- fond blanc, angles arrondi
- drapeau rouge ou noir
- sur arrière-fond blanc ou
   transparent: cadre noir</t>
  </si>
  <si>
    <t>Nachweis einer Düngepraxis basierend auf Bodenproben und soweit verfügbar anerkannten Entzugszahlen (SwissGAP Horti, Kap. 5 erfüllt).</t>
  </si>
  <si>
    <t>Une fumure basée sur des analyses de sol et sur des chiffres reconnus de consommation si disponibles (SwissGAP Horti, Chap. 5 rempli).</t>
  </si>
  <si>
    <t>SGA
Dekl</t>
  </si>
  <si>
    <t>Preuve d’une rotation des cultures adéquate (SGAP Horti, PC 3.1 rempli)</t>
  </si>
  <si>
    <t>Nachweis einer zweckmässigen Fruchtfolge (SwissGAP Horti, KP 3.1 erfüllt)</t>
  </si>
  <si>
    <t>Kapitel 3 der Richtlinien SwissGAPHortikultur erfüllt</t>
  </si>
  <si>
    <t>Chapitre 3 des directives SwissGAPHorticulture rempli</t>
  </si>
  <si>
    <t>Wasserverbrauch ist dokumentiert  (SwissGAP Horti, KP 6.3.2 erfüllt)</t>
  </si>
  <si>
    <t>La consommation d’eau d’arrosage est documentée  (SGAP Horti, PC 6.3.2 rempli)</t>
  </si>
  <si>
    <t>Nachweis einer verantwortungsvollen Verwendung von Pflanzen-
 behandlungsmitteln (SwissGAP Horti, Kap. 7 + 8 erfüllt)</t>
  </si>
  <si>
    <t>Preuve d’une utilisation raisonnée des produits phytosanitaires (SwissGAP Horti, Chap. 7 + 8 rempli)</t>
  </si>
  <si>
    <t>Baumschulpflanzen sind in der Schweiz aufgeschult oder eingetopft worden. Inbegriffen sind das Fürstentum Liechtenstein und die weiteren Zollanschlussgebiete (Büsingen).</t>
  </si>
  <si>
    <t>Les plantes issues de pépinières portant la marque Suisse Garantie doivent être élevées ou empotées en Suisse. Sont inclus la principauté du Liechtenstein ainsi que les enclaves douanières (Büsingen)</t>
  </si>
  <si>
    <t>Laubgehölze
(laubabwerfend und immergrün)</t>
  </si>
  <si>
    <t>Feuillus
(caduques et persistants)</t>
  </si>
  <si>
    <t>Kapitel 12 der Richtlinien SwissGAPHortikultur erfüllt</t>
  </si>
  <si>
    <t>Chapitres 12 SwissGAPHorticulture rempli</t>
  </si>
  <si>
    <t>Die Qualität der Biodiversitätsförderflächen entspricht den Anforderungen</t>
  </si>
  <si>
    <t>La qualité des surfaces de promotion de la biodiversité correspond aux exigences</t>
  </si>
  <si>
    <t>Nachweis von Biodiversitätsförderflächen</t>
  </si>
  <si>
    <t>Preuve de surfaces de promotion de la biodiversité</t>
  </si>
  <si>
    <t>Audittyp</t>
  </si>
  <si>
    <t>Type d'audit</t>
  </si>
  <si>
    <t>angemeldet
unangemeldet</t>
  </si>
  <si>
    <t>annoncé
non-annoncé</t>
  </si>
  <si>
    <t>Der Betrieb verfügt nicht über offene Feldflächen, Grünflächen oder Platz für Lebendzäune/Hecken.</t>
  </si>
  <si>
    <t>L'exploitation ne dispose pas de champs ouverts, d'espaces verts ou d'espace pour des clôtures vivantes/haies.</t>
  </si>
  <si>
    <t>Kein PSM-Lager</t>
  </si>
  <si>
    <t>Keine offene Feldflächen, etc.</t>
  </si>
  <si>
    <t>Kein PSM-Einsatz</t>
  </si>
  <si>
    <t>Pas d'utilisation de PPh</t>
  </si>
  <si>
    <t>Kein Wasser für Nacherntebehandlung</t>
  </si>
  <si>
    <t>Pas d'eau pour les étapes de post-récolte</t>
  </si>
  <si>
    <t>Concept d'élimination des déchets disponible</t>
  </si>
  <si>
    <t>Abfallentsorgungs-
konzept vorhanden</t>
  </si>
  <si>
    <t>Keine Substrate</t>
  </si>
  <si>
    <t>Pas de substrats</t>
  </si>
  <si>
    <t>Keine Eigenvermehrung</t>
  </si>
  <si>
    <t>Pas de propre multiplication</t>
  </si>
  <si>
    <t>Pas d'entrepôt de PPh</t>
  </si>
  <si>
    <t>Pas de traitement 
post-récolte</t>
  </si>
  <si>
    <t>Pas de champs ouverts, etc.</t>
  </si>
  <si>
    <t>Folgende Personen sind für fachliche Entscheidungen verantwortlich und haben folgende gärtnerische Ausbildungen:</t>
  </si>
  <si>
    <t>Les personnes suivantes sont résponsables des décisions techniques et ont suivi les formations horticoles suivantes:</t>
  </si>
  <si>
    <t>Fachbewilligung
Pflanzenschutz</t>
  </si>
  <si>
    <t>Permis pour 
l'emploi de PPh</t>
  </si>
  <si>
    <t>Ja(D)</t>
  </si>
  <si>
    <t>Oui(D)</t>
  </si>
  <si>
    <t>N/A(D)</t>
  </si>
  <si>
    <t>Die Checkliste kann einerseits von Hand ausgefüllt werden (Papierversion) oder elektronisch mit Hilfe einer Excel-Datei.
Die elektronische Version beinhaltet sämtliche Formeln, die für die Auswertung benötigt werden. Beim Ausfüllen der elektronischen Checkliste muss die Antwort (ja, nein, nicht anwendbar) erfolgen.
Bei der Papierversion ist ein zusätzliches Blatt für die Auswertung beigelegt. Die Anzahl erreichter ja, nein und nicht anwendbar müssen von Hand addiert und das Resultat pro Anforderungsniveau (Kritische -, Nicht-Kritische Muss-Kriterien, Empfehlungen) berechnet werden.</t>
  </si>
  <si>
    <t>Wichtiger Hinweis für den Benutzer</t>
  </si>
  <si>
    <t>Remarque importante pour l'utilisateur</t>
  </si>
  <si>
    <t>Cette opération ne peut pas être annulée.</t>
  </si>
  <si>
    <t>Dieser Vorgang kann nicht rückgängig gemacht werden.</t>
  </si>
  <si>
    <t>wenn nur ein Anwender (Kürzel): 5.2.6 = ja</t>
  </si>
  <si>
    <t>wenn nur ein Gerät (Kürzel): 
5.2.5 = ja</t>
  </si>
  <si>
    <t>wenn nur eine Person (Kürzel): 8.3.9 = ja</t>
  </si>
  <si>
    <t>wenn nur ein Verantwortlicher (Kürzel): 
8.2.9 = ja</t>
  </si>
  <si>
    <t>Si un seul utilisateur (initiales): 5.2.6 = oui</t>
  </si>
  <si>
    <t>Si seulement une personne (initiales): 8.3.9 = oui</t>
  </si>
  <si>
    <t>Si un seul responsable (initiales): 
8.2.9 = oui</t>
  </si>
  <si>
    <t>wenn nur ein Gerät (Kürzel):
8.2.8 = ja</t>
  </si>
  <si>
    <t>Si un seul appareil (initiales):
8.2.8 = oui</t>
  </si>
  <si>
    <t>Si un seul utilisateur (initiales):
8.2.7 = oui</t>
  </si>
  <si>
    <t>wenn nur ein Anwender (Kürzel):
8.2.7 = ja</t>
  </si>
  <si>
    <t>Beobachtung und Überwachung:
Der Betrieb kann mindestens zwei umgesetzte Massnahmen zur Beobachtung und Überwachung nachweisen. Diese erlauben, die Schädlinge gezielt (z.B. durch ihre natürlichen Feinde) zu bekämpfen.</t>
  </si>
  <si>
    <t>Es liegt ein Plan zur laufenden Verbesserung auf dem Betrieb vor.
Der Plan enthält relevante und selbst definierte Bereiche, in denen sich der Betrieb verbessern will sowie die entsprechenden Massnahmen und Fristen. Der Plan kann für einen Zeitraum von 3-4 Jahren erstellt werden.
Beim ersten Audit nach der SwissGAP Hortikultur Version April 2024 muss der Plan vorliegen, damit der Kontrollpunkt erfüllt ist.</t>
  </si>
  <si>
    <t>SwissGAP Hortikultur Checkliste
Korrekturmassnahmen (FO)
Auditor: prüfen, ob notwendige Korrekturmassnahmen dokumentiert sind</t>
  </si>
  <si>
    <t>SwissGAP Horticulture Checklist
Mesures correctives (FO)
Auditeur : vérifier si les mesures correctives nécessaires sont documentées</t>
  </si>
  <si>
    <t>Vereinbarung mit Lohnunternehmer (FO)
Auditor: Lohnunternehmer und Aktivitäten notieren. Prüfen, ob diese Aktivität in der Selbstkontrolle berücksichtigt ist.</t>
  </si>
  <si>
    <t>Contrat avec des sous-traitants (FO)
Auditeur : noter le sous-traitant et les activités. Vérifier si cette activité est prise en compte dans l'autocontrôle.</t>
  </si>
  <si>
    <t>Kursatteste
Instruktion Mitarbeiter (CL)
Auditor: Anhand eines befragten Mitarbeiters prüfen, Bsp. notieren</t>
  </si>
  <si>
    <t>Attestations de cours
Instruction des collaborateurs (CL)
Auditeur : vérifier à l'aide d'un collaborateur interrogé, noter l'exemple</t>
  </si>
  <si>
    <t>Kursatteste
Instruktion Mitarbeiter (CL)
Auditor: Arbeitskräfte bei Rundgang befragen, Namen notieren</t>
  </si>
  <si>
    <t>Attestations de cours
Instruction des collaborateurs (CL)
Auditeur : Interroger les employés lors de la visite, noter les noms</t>
  </si>
  <si>
    <t>Vereinbarung: Musterbrief Abnehmervorgaben 
Auditor: Mündliche Befragung. Sofern vorhanden, Abnehmervorgaben einsehen und Einhalung überprüfen.</t>
  </si>
  <si>
    <t>Lettre type_Directives de l‘acheteur
Auditeur : questionnement oral. Consulter les accords des acheteurs, s'ils existent, et vérifier qu'ils sont respectées.</t>
  </si>
  <si>
    <t>Rückrufverfahren (RL)
Auditor: prüfen, ob Verfahren vollständig ist</t>
  </si>
  <si>
    <t>Procédure pour le rappel des marchandises (RL)
Auditeur : vérifier si la procédure est complète</t>
  </si>
  <si>
    <t>Pflanzenpass (KO)
evtl. Zertifikate von Lieferanten
Auditor: Dokumente / Packungen prüfen</t>
  </si>
  <si>
    <t>Passeport phytosanitaire (KO)
év. certificats de fournisseurs
Auditeur : Contrôler les documents/emballages</t>
  </si>
  <si>
    <t>Auditor: Dokumente / Packungen prüfen</t>
  </si>
  <si>
    <t>Auditeur : Contrôler les documents/emballages</t>
  </si>
  <si>
    <t>Auditor: anhand der Lieferpapiere der Substratlieferanten abschätzen, % der Torfalternativen in Substraten notieren</t>
  </si>
  <si>
    <t>Gefahrenanalyse organischer Dünger (CL)
Auditor: Dokumentation prüfen. Notieren, ob die Gefahrenanalyse vorliegt oder ob alles von zertifizierten Herstellern bezogen wird.</t>
  </si>
  <si>
    <t>Analyse des risques d'engrais organiques (CL)
Auditeur : vérifier la documentation. Noter si l'analyse des risques est disponible ou si tout est acheté auprès de fabricants certifiés.</t>
  </si>
  <si>
    <t>Journal Düngung (FO), Lieferscheine Düngemittel
Auditor: Aufzeichungen prüfen. Wenn die Parameter berechnet werden können, ein Beispiel notieren.</t>
  </si>
  <si>
    <t>Journal de fumure (FO), bulletins de livraison d'engrais.
Auditeur : vérifier les enregistrements. Si les paramètres peuvent être calculés, noter un exemple.</t>
  </si>
  <si>
    <t>Risikoanalyse Wasser (CL)
Auditor: Risikoanalyse einsehen, Überprüfungsdatum notieren</t>
  </si>
  <si>
    <t>Analyse des risques liés à l'eau (CL)
Auditeur: vérifier l'analyse des risques et noter la date de la vérification</t>
  </si>
  <si>
    <t>Berechtigungsscheine und Lizenzen zur Wasserentnahme, Rechnungen, Bewilligungen
Auditor: überprüfen, dass für alle notwendigen Wasserquellen die Lizenzen vorliegen (sofern verlangt)</t>
  </si>
  <si>
    <t>Justificatifs d'autorisation et licences pour le prélèvement d'eau, factures, autorisations
Auditeur : vérifier que les licences ont été obtenues pour toutes les sources d'eau nécessaires (si exigées)</t>
  </si>
  <si>
    <t>Prélèvements et consommation en eau (FO)
Auditeur : vérifier les enregistrements, noter la quantité totale prélevée et indiquer si elle est mesurée ou estimée</t>
  </si>
  <si>
    <t>Prélèvements et consommation en eau (FO)
Auditeur: Vérifier les enregistrements et noter comment la quantité est relevée
Noter la quantité</t>
  </si>
  <si>
    <t>Risikoanalyse Wasser (CL)
Auditor: Risikoanalyse prüfen und auf Vollständigkeit der Wasserquellen beurteilen. Festgestellte Risiken festhalten, falls vorhanden.</t>
  </si>
  <si>
    <t>Sortenlisten
Auditor: mündliche Befragung</t>
  </si>
  <si>
    <t>Listes variétales
Auditeur: questionnement oral</t>
  </si>
  <si>
    <t>Protocole de surveillance ravageurs et maladies (FO)
Auditeur: Noter 2 mesures</t>
  </si>
  <si>
    <t>Liste des PPh de l'OFAG (Index PPh)
Auditeur : vérifier l'accès à l'index PPh</t>
  </si>
  <si>
    <t>Bestätigungen über die Rückgabe
Abfallentsorgungs-Konzept (KO)
Auditor: Mündliche Befragung, visuelle Kontrolle</t>
  </si>
  <si>
    <t>Bulletins de livraison
Concept d’élimination des déchets (KO)
Auditeur: questionnement oral, contrôle visuel</t>
  </si>
  <si>
    <t>Risikoanalyse Wasser (CL)
Auditor: Datum der Risikoanalyse und Analysefrequenz notieren</t>
  </si>
  <si>
    <t>Analyse des risques liés à l'eau (CL)
Auditeur: Noter la date de l'analyse des risques et la fréquence de l'analyse</t>
  </si>
  <si>
    <t>Vereinbarung: Musterbrief Abnehmervorgaben  
Auditor: Mündliche Befragung. Wenn zusätzliche Beschränkungen bestehen, prüfen, ob das Unternehmen diese erfüllt.</t>
  </si>
  <si>
    <t>Lettre type_Directives de l‘acheteur
Auditeur: questionnement oral. S'il existe des restrictions supplémentaires, vérifier si l'entreprise les respecte.</t>
  </si>
  <si>
    <t>Concept d’élimination des déchets (KO)
Auditeur : examiner le document, observer spécialement si le plastique est réglementé.</t>
  </si>
  <si>
    <t>Concept d’élimination des déchets (KO)
Instruction des collaborateurs (CL)
Auditeur: contrôle visuel, questionnement oral du personnel</t>
  </si>
  <si>
    <t>Betriebsübersichtsplan
Auditor: Visuelle Kontrolle beim Rundgang, Betriebsplan einsehen, Bsp. notieren</t>
  </si>
  <si>
    <t>Plan d'ensemble de l'exploitation
Auditeur : contrôle visuel lors de la visite, consulter le plan de l'exploitation, noter un exemple</t>
  </si>
  <si>
    <t>Instruktion Mitarbeiter (CL)
Schulungskonzept mit absolviertem "Jahresprogramm"
Protokolle von Teamsitzungen
Aktennotizen zu Besprechungen mit Mitarbeitern
Auditor: Mündliche Befragung von Mitarbeitern, Dokumente prüfen</t>
  </si>
  <si>
    <t>Beschwerde (FO)
Auditor: Beschwerdeverfahren einsehen und ggf. auch den Umgang mit Beschwerden.</t>
  </si>
  <si>
    <t xml:space="preserve">Réclamation (FO)
Auditeur: consulter la procédure de réclamations et, le cas échéant, la manière dont les réclamations sont traités </t>
  </si>
  <si>
    <t>Beschwerde (FO)
Auditor: Beschwerdeverfahren einsehen, Befragung von Mitarbeitern</t>
  </si>
  <si>
    <t>Réclamation (FO)
Auditeur: consulter la procédure de réclamations, questionnement oral des collaborateurs</t>
  </si>
  <si>
    <t>Procédure pour les produits non-conformes (RL)
Auditeur: Noter le document</t>
  </si>
  <si>
    <t>Plan zur laufenden Verbesserung (FO)
Auditor: Plan einsehen, Beispiel eines Zieles notieren</t>
  </si>
  <si>
    <t>Plan zur laufenden Verbesserung (FO)
Auditor: Nachweise zur Umsetzung prüfen</t>
  </si>
  <si>
    <t>Uebernahme Umsetzungsdokumentation in CL</t>
  </si>
  <si>
    <r>
      <t xml:space="preserve">Bei Zukauf von nicht zertifizierten (SwissGAP oder GLOBALG.A.P.) Stecklingen und Jungpflanzen gelten folgende Anforderungen, um die Kulturen als SwissGAP vermarkten zu können:
- die Kulturen müssen während mindestens 3 Monaten in einem SwissGAP Betrieb angebaut werden.
- falls die Vegetationsperiode (ab Aussaat bzw. Pflanzung von Stecklingen) kürzer als 3 Monate ist, müssen mindestens zwei Drittel der Vegetationsperiode beim SwissGAP Betrieb stattfinden.
- bei Blumen müssen die pflanzentypischen Merkmale (z.B. Blüte, Grösse) im SwissGAP Betrieb ausgebildet werden.
</t>
    </r>
    <r>
      <rPr>
        <sz val="10"/>
        <color indexed="30"/>
        <rFont val="Arial"/>
        <family val="2"/>
      </rPr>
      <t xml:space="preserve">- bei Blumenzwiebeln (z.B. Tulpen) muss das Vermehrungsmaterial bereits zertifiziert sein, um das Produkt als SwissGAP zertifiziertes Produkt verkaufen zu dürfen. </t>
    </r>
  </si>
  <si>
    <t>Exigences SwissGAP Horticulture</t>
  </si>
  <si>
    <t>Interprétation</t>
  </si>
  <si>
    <t>Anforderungen SwissGAPHortikultur</t>
  </si>
  <si>
    <t>Nr.</t>
  </si>
  <si>
    <t>Documentation d'application
Indications pour l'auditeur</t>
  </si>
  <si>
    <t>Pauschaldeklaration zu Verantwortlichkeit, Pflanzenschutz und Düngung</t>
  </si>
  <si>
    <t>Déclaration globale concernant les résponsabilités, la protection phytosanitaire et la fumure</t>
  </si>
  <si>
    <t xml:space="preserve">Anhand folgender Angaben werden diverse SwissGAP-Anforderungen pauschal beantwortet. </t>
  </si>
  <si>
    <t>Les questions ci-après permettent de répondre de façon globale à certaines exigences SwissGAP.</t>
  </si>
  <si>
    <t>Kein Freilandanbau</t>
  </si>
  <si>
    <t>Es ist kein PSM-Lager vorhanden.</t>
  </si>
  <si>
    <t>Es werden keine Setzlinge  angezogen und / oder Saat- und Pflanzgut vermehrt, welche für eigene SwissGAP-Kulturen verwendet werden.</t>
  </si>
  <si>
    <t>5.1.1 - 5.1.4, 5.2.1 - 5.2.7</t>
  </si>
  <si>
    <t>6.1.2 / 6.2.1 - 6.2.2 / 6.4.1</t>
  </si>
  <si>
    <t>8.1.1 - 8.1.3, 8.2.1 - 8.2.10,
8.4.1 - 8.4.8, 8.5.1 - 8.5.4, 8.6.1</t>
  </si>
  <si>
    <t>10.1.1 -10.1.3</t>
  </si>
  <si>
    <t>2.3.1 - 2.3.2</t>
  </si>
  <si>
    <t>Es werden keine Kulturen bewässert.</t>
  </si>
  <si>
    <t>Les cultures ne sont pas irriguées.</t>
  </si>
  <si>
    <t>Kapitel 8: Pflanzenschutz</t>
  </si>
  <si>
    <t>Chapitre 8: Protection phytosanitaire</t>
  </si>
  <si>
    <t>Kommentar</t>
  </si>
  <si>
    <t>Remarque</t>
  </si>
  <si>
    <t>Es ist keine Mindesterfüllungsgrad festgesetzt.</t>
  </si>
  <si>
    <t xml:space="preserve">Inspektor: </t>
  </si>
  <si>
    <t>Inspecteur:</t>
  </si>
  <si>
    <t>Arbustes (0.5-1m)
et couvre-sol</t>
  </si>
  <si>
    <t>Kleingehölze (0.5-1m) 
und Bodendecker</t>
  </si>
  <si>
    <t>(AVE)</t>
  </si>
  <si>
    <t>Aufl. + Nr. (AVE)</t>
  </si>
  <si>
    <t>Abw.</t>
  </si>
  <si>
    <t>Allgemeine Angaben, Branchenreglement und Informationsstand</t>
  </si>
  <si>
    <t>Indications générales, règlement sectoriel et état de l’information</t>
  </si>
  <si>
    <t>x</t>
  </si>
  <si>
    <t xml:space="preserve">da nur Abweichungen zu nicht-kritischen Anforderungen festgestellt wurden und/oder kritische Abweichungen bereits erledigt wurden. </t>
  </si>
  <si>
    <t>car seules des non-conformités non critiques ont été constatées et/ou les non-conformités critiques ont déjà été corrigées.</t>
  </si>
  <si>
    <t>Unterschrift 
Auditor:</t>
  </si>
  <si>
    <t>L'exploitation ne mandate pas d'entreprises sous-traitantes pour exécuter des travaux qui doivent remplir les exigences de SwissGAP.</t>
  </si>
  <si>
    <t>L'exploitation n'applique pas d'engrais et/ou de biostimulateurs.</t>
  </si>
  <si>
    <t>L'exploitation ne dispose pas d'un entrepôt pour les concentrés d'acides.</t>
  </si>
  <si>
    <t>Pas d'entrepôt de produits phytosanitaires (PPh).</t>
  </si>
  <si>
    <t>L'entreprise n'effectue pas de traitement post-récolte (par exemple conditionnement de fleurs coupées, coloration de plantes, application de Chrysal, Javel ou Peroxyde).</t>
  </si>
  <si>
    <t>Le concept communal d'élimination des déchets est disponible et appliqué sur l'exploitation.</t>
  </si>
  <si>
    <t>Si un seul appareil (sigle):
5.2.5 = oui</t>
  </si>
  <si>
    <t>Chef/Cheffe d'exploitation</t>
  </si>
  <si>
    <t>Avec la version sur papier, procéder ainsi:</t>
  </si>
  <si>
    <t>Dans les onglets "Deklaration 1/2/3" une déclaration globale par chapitre est possible. Les points de contrôle correspondants dans la checkliste sont ainsi remplis. Les réponses sont inscrites avec un "D" dans les colonnes Oui ou N/A. En conséquence, la colonne Résultat est rempli avec "Ja(D)" (pour un oui) et "N/A(D)".</t>
  </si>
  <si>
    <t>In den Blättern "Deklaration 1/2/3" ist eine Pauschaldeklaration nach Kapitel möglich. Dadurch werden die entsprechenden Kontrollpunkte in der Checkliste ausgefüllt. Die Antworten werden mit einem "D" in die Spalten Ja oder N/A eingetragen. Die Spalte Resultat wird entsprechend mit einem "Ja(D)" resp. "N/A(D)" ausgefüllt.</t>
  </si>
  <si>
    <t>La checkliste peut être remplie d'une part à la main (version sur papier) ou sous forme digitale à l'aide d'un fichier Excel. La version électronique comprend toutes les formules qui sont nécessaires pour l'évaluation. Pour remplir la checkliste électronique, la réponse (oui, non, non applicable) doit être indroduite. 
Avec la version sur papier, une feuille supplémentaire pour l'évaluation est ajoutée. Le nombre de réponses atteint en oui, non et non applicable doit être ajouté par niveau d'exigence (exigences majeures, exigences mineures, recommandations) et le résultat doit être calculé à la main.</t>
  </si>
  <si>
    <t>Raison pour laquelle, il faut d'abord remplir les feuilles "Deklaration 1/2/3", afin que les points correspondants dans la checkliste soient pré-remplis avec les données de la déclaration. Ce n'est qu'ensuite qu'il faut remplir les points de la checkliste qui ne contiennent pas encore de résultat.</t>
  </si>
  <si>
    <t>audité(A)
vérification documents (D)</t>
  </si>
  <si>
    <t>Feuillus 
(caduques et persistants)</t>
  </si>
  <si>
    <t>Laubgehölze 
(laubabwerfend und immergrün)</t>
  </si>
  <si>
    <t>wenn Verantwortlicher definiert: 
14.4.1 = ja</t>
  </si>
  <si>
    <t>Si un responsable est nommé:
14.4.1 = oui</t>
  </si>
  <si>
    <t>Tous les achats et ventes de marchandises SGA sont documentés et déclarés sur les documents de livraison (bulletin de livraison, facture) (Suisse Garantie, SGA ou SG dans le fichier d'articles).</t>
  </si>
  <si>
    <t>50 % des cultures qui se prêtent à l'ensemencement sont ensemencées ou recouvertes d'un paillis.</t>
  </si>
  <si>
    <t>Preuve d’une utilisation économe de l’énergie. Une convention universelle avec la Confédération (en tant qu’entreprise ou comme groupe) pour l’amélioration de l’efficacité énergétique est disponible. Le respect des objectifs peut être prouvé.</t>
  </si>
  <si>
    <t>Les produits végétaux proviennent de la culture de plantes génétiquement non modifiées. Aucun composant OGM soumis à déclaration ne peut être utilisé à quelconque stade de la production ou de la transformation.</t>
  </si>
  <si>
    <t>Signature de
l’auditeur:</t>
  </si>
  <si>
    <t>Verifikation                                               Datum:                         Unterschrift Verifikator :</t>
  </si>
  <si>
    <t>jeunes plants de légumes</t>
  </si>
  <si>
    <t>(NER)</t>
  </si>
  <si>
    <t>Pres. 
+ N° (NER)</t>
  </si>
  <si>
    <t>auto-contrôle
audit externe</t>
  </si>
  <si>
    <t>Bei Teilnahme an einer Branchenlösung ist der Bereich Gesundheits- und Arbeitsverfahren abgedeckt.
Zusätzlich müssen die Hygieneanweisungen sichtbar aufgehängt sein.</t>
  </si>
  <si>
    <t>En cas de participation à une solution de branche, le domaine des procédures de santé et de travail est couvert.
En outre, les instructions d'hygiène doivent être affichées de manière visible.</t>
  </si>
  <si>
    <t>Die Arbeitskräfte werden über ihre Rechte im Zusammenhang mit diesem Standard inkl. der Möglichkeit und der Art zur Beschwerde beim Arbeitgeber informiert. Das Beschwerdeverfahren muss vertraulich sein. Es ist geregelt, in welchem Zeitrahmen die Beschwerden behandelt werden. Aufzeichnungen zu den Beschwerden sind vorhanden.</t>
  </si>
  <si>
    <t>Les travailleurs sont informés de leurs droits en rapport avec ce standard,  y compris la possibilité et la manière de déposer une plainte auprès de l'employeur. La procédure de plainte doit être confidentielle. Le délai de traitement des plaintes est défini. Les plaintes sont enregistrées.</t>
  </si>
  <si>
    <t>Les récipients de produits phytosanitaires vides sont entreposés provisoirement dans des poubelles ou dans l'entrepot des produits phytosanitaires jusqu'à leur élimination et ne sont pas accessibles aux personnes non autorisées. Une méthode d'élimination sûre garantit que ni les personnes ni l'environnement ne soient mis en danger.</t>
  </si>
  <si>
    <t>Leere Pflanzenschutzmittelbehälter werden in Abfallbehältern oder im Pflanzenschutzmittelraum bis zur Entsorgung zwischengelagert und sind für unberechtigte Personen nicht zugänglich. Durch eine sichere Entsorgungsmethode wird sichergestellt, dass weder Menschen noch die Umwelt gefährdet wird.</t>
  </si>
  <si>
    <t>Umsetzungs-Dokumentation V6
Kontrollvorgabe an Auditor
Stand 12.03.2024</t>
  </si>
  <si>
    <t>Umsetzungs-Dokumentation V6_F
Kontrollvorgabe an Auditor
Stand 12.03.2024</t>
  </si>
  <si>
    <t>Kulturplan / Quartierbuch
Kulturjournal (FO)
Auditor: Aufzeichnungen prüfen</t>
  </si>
  <si>
    <t>Plan de cultures / Journal de quartier
Journal des cultures (FO)
Auditeur: vérifier les enregistrements</t>
  </si>
  <si>
    <t xml:space="preserve">Betriebsübersichtsplan
Kulturplan/Quartierbuch
Auditor: Visuelle Kontrolle, Vergleich mit Aufzeichnungen, System beschreiben
</t>
  </si>
  <si>
    <t xml:space="preserve">Plan d'ensemble de l'exploitation
Plan de cultures / Journal de quartier
Auditeur : contrôle visuel, comparaison avec les enregistrements, description du système
</t>
  </si>
  <si>
    <r>
      <rPr>
        <b/>
        <sz val="10"/>
        <rFont val="Arial"/>
        <family val="2"/>
      </rPr>
      <t>Pauschaldeklaration (siehe Checkliste in Excel)</t>
    </r>
    <r>
      <rPr>
        <sz val="10"/>
        <rFont val="Arial"/>
        <family val="2"/>
      </rPr>
      <t xml:space="preserve">
Berufsausweis (Ausbildung), Fachbewilligung)
Kopie von Ausweis, bzw. Zeugnis 
Auditor: Ausbildung nachfragen, bei Zweifeln einsehen, Person(en) notieren</t>
    </r>
  </si>
  <si>
    <r>
      <rPr>
        <b/>
        <sz val="10"/>
        <rFont val="Arial"/>
        <family val="2"/>
      </rPr>
      <t>Déclaration globale (voir checkliste Excel)</t>
    </r>
    <r>
      <rPr>
        <sz val="10"/>
        <rFont val="Arial"/>
        <family val="2"/>
      </rPr>
      <t xml:space="preserve">
Certificat professionnel (formation, permis professionnel)
Copie du permis, resp. du certificat
Auditeur : demander la formation, consulter en cas de doute, noter la/les personne(s)</t>
    </r>
  </si>
  <si>
    <t>Instruktion Mitarbeiter (CL)</t>
  </si>
  <si>
    <t>Instruction des collaborateurs (CL)</t>
  </si>
  <si>
    <t>Auditor: Mündliche Befragung, Anzahl ausgebildete Personen mit Anzahl Angestellten abgleichen und notieren.</t>
  </si>
  <si>
    <t xml:space="preserve">Auditeur : Questionnement oral, comparer et noter le nombre de personnes formées avec le nombre d'employés.
</t>
  </si>
  <si>
    <t>Lieferantenerklärung
Auditor: Dokumente / Packungen prüfen</t>
  </si>
  <si>
    <t>Déclaration du fournisseur
Auditeur : Contrôler les documents/emballages</t>
  </si>
  <si>
    <t>Überwachung der Pflanzengesundheit bei Eigenvermehrungen (RL)
Kontrollprotokoll für Schädlinge und Krankheiten (FO)
Auditor: Verfahren &amp; evtl. Aufzeichnungen prüfen</t>
  </si>
  <si>
    <t>Surveillance de l’état sanitaire des plants autoproduits (RL)
Surveillance ravageurs et maladies (FO)
Auditeur : vérifier les procédures &amp; éventuellement les enregistrements</t>
  </si>
  <si>
    <t>Kulturjournal (FO)
Auditor: Aufzeichnungen prüfen und - falls anwendbar - eine Anwendung dokumentieren</t>
  </si>
  <si>
    <t>Journal des cultures (FO)
Auditeur : vérifier les enregistrements et, le cas échéant, documenter une application</t>
  </si>
  <si>
    <t>Kulturjournal (FO)
Auditor: Aufzeichnungen prüfen</t>
  </si>
  <si>
    <t>Journal des cultures (FO)
Auditeur: vérifier les enregistrements</t>
  </si>
  <si>
    <t>Kulturjournal (FO)
Auditor: Aufzeichnungen prüfen</t>
  </si>
  <si>
    <t>Auditor: Mündliche Befragung, ob eine chemische Sterilisation von Substraten durchgeführt wurde.
Visuelle Kontrolle, ob entsprechende Mittel vorhanden sind, oder ob auf dem Betriebsgelände Anzeichen von chemischer Sterilisation ersichtlich sind.</t>
  </si>
  <si>
    <t>Auditeur : Questionnement oral pour savoir si une stérilisation chimique des substrats a été effectuée.
Contrôle visuel de la présence de produits correspondants ou de signes visibles de stérilisation chimique sur le site de l'entreprise.</t>
  </si>
  <si>
    <t xml:space="preserve">Lieferscheine, Rechnungen
Auditor: mündliche Befragung nach Art der eingesetzten Substrate, dann nach deren Wiederverwendung oder Entsorgung. </t>
  </si>
  <si>
    <t xml:space="preserve">Bulletins de livraison, factures
Auditeur : questionnement oral sur la nature des substrats utilisés, puis sur leur réutilisation ou leur élimination. </t>
  </si>
  <si>
    <t>Lieferantenbestätigungen, Lieferscheine
Auditor: Bestätigungen prüfen</t>
  </si>
  <si>
    <t>Confirmations des fournisseurs, bulletins de livraison
Auditeur: vérifier la confirmation</t>
  </si>
  <si>
    <t>Kulturjournal (FO)
Auditor: Aufzeichnungen zu verschiedenen Anwendungen prüfen, ein konkretes Bsp. in der CL dokumentieren</t>
  </si>
  <si>
    <t>Journal des cultures (FO)
Auditeur : vérifier les enregistrements relatifs à différentes applications, documenter un exemple concret dans la CL</t>
  </si>
  <si>
    <t>Inventar Düngemittel und Biostimulatoren (FO)
Zukäufe Düngemittel und Biostimulatoren (FO)
Kulturjournal (FO)
Auditor: Anhand eines Beispiels das letzte Inventar mit dem Lager und den Düngeraufzeichnungen / Zukäufen abgleichen.</t>
  </si>
  <si>
    <t>Inventaire des engrais et biostimulateurs (FO)
Achat d'engrais et de biostimulateurs (FO)
Journal des cultures (FO)
Auditeur : à l'aide d'un exemple, comparer le dernier inventaire avec le stock et les enregistrements d'engrais / les achats supplémentaires.</t>
  </si>
  <si>
    <t>Merkblatt Bewässerung (RL)
Betriebsübersichtsplan
Instruktion Mitarbeiter (CL)
Instandhaltung + Reparaturen Geräte (FO)
Auditor: Betriebsplan prüfen (Bewässerungsinfrastruktur eingezeichnet?), Visuelle Kontrolle, mündliche Befragung.</t>
  </si>
  <si>
    <t>Fiche d'information Irrigation / Arrosage (RL)
Plan d'ensemble de l'exploitation
Instruction des collaborateurs (CL)
Journal de maintenance et de réparations des appareils (FO)
Auditeur: vérifier le plan de l'exploitation (infrastructure pour l'irrigation indiquée?), contrôle visuel, questionnement oral.</t>
  </si>
  <si>
    <t>Auditeur: Contrôle visuel, questionnement oral</t>
  </si>
  <si>
    <t>Wasserbezug und - verbrauch (FO)
Auditor: Aufzeichnungen prüfen, Gesamtbezugsmenge notieren und angeben, ob gemessen oder geschätzt</t>
  </si>
  <si>
    <t>Wasserbezug und - verbrauch (FO)
Auditor: Aufzeichnungen prüfen und notieren, wie die Menge erhoben wird.</t>
  </si>
  <si>
    <t>Prélèvements et consommation en eau (FO)
Auditeur: Vérifier les enregistrements et noter comment la quantité est relevée</t>
  </si>
  <si>
    <t>Wasserbezug und - verbrauch (FO)
Auditor: Aufzeichnungen prüfen und notieren, wie die Menge erhoben wird. Menge notieren.</t>
  </si>
  <si>
    <t>Pauschaldeklaration (siehe Checkliste in Excel)
Auditor: Ausbildung bestätigen lassen bzw. bei Zweifeln einsehen</t>
  </si>
  <si>
    <t xml:space="preserve">Déclaration globale (voir checkliste Excel)
Auditeur: faire confirmer la formation ou la consulter en cas de doute
</t>
  </si>
  <si>
    <t>Massnahmenplan Integrierter Pflanzenschutz (FO)
Auditor: Plan prüfen, mündliche Befragung</t>
  </si>
  <si>
    <t>Plan de mesures protection phytosanitaire intégrée (FO)
Auditeur: vérifier le plan, questionnement oral</t>
  </si>
  <si>
    <t>Kontrollprotokoll für Schädlinge und Krankheiten (FO)
Auditor: 2 Massnahmen notieren</t>
  </si>
  <si>
    <t>Kulturjournal (FO)
Auditor: PS-Aufzeichnungen prüfen, mündliche Befragung, wenn öfters das gleiche Produkt/Wirkstoff eingesetzt wird</t>
  </si>
  <si>
    <t xml:space="preserve">Journal des cultures (FO)
Auditeur : vérifier les enregistrements phytosanitaires, questionnement oral si le même produit/substance active est souvent utilisé
</t>
  </si>
  <si>
    <t xml:space="preserve">Journal des cultures (FO)
Auditeur : vérifier les enregistrements phytosanitaires, questionnement oral si le même produit/substance active est utilisé plus souvent
</t>
  </si>
  <si>
    <t>Kulturjournal (FO)
Auditor: für ein gemäss Journal eingesetztes PSM die Zulassung überprüfen.</t>
  </si>
  <si>
    <t>Journal des cultures (FO)
Auditeur: vérifier un exemple d'un PPh utilisé selon le journal des traitements</t>
  </si>
  <si>
    <r>
      <t xml:space="preserve">Kulturjournal (FO)
</t>
    </r>
    <r>
      <rPr>
        <strike/>
        <sz val="10"/>
        <rFont val="Arial"/>
        <family val="2"/>
      </rPr>
      <t xml:space="preserve">
</t>
    </r>
    <r>
      <rPr>
        <sz val="10"/>
        <rFont val="Arial"/>
        <family val="2"/>
      </rPr>
      <t>Auditor: Bsp. Notieren</t>
    </r>
  </si>
  <si>
    <t>Journal des cultures (FO)
Auditeur: noter un exemple</t>
  </si>
  <si>
    <t>Haupt-Anwendungsgründe (FO)
Kulturjournal (FO)
Auditor: Bsp. notieren</t>
  </si>
  <si>
    <t>Motifs principaux d'application (FO)
Journal des cultures (FO)
Auditeur: noter un exemple</t>
  </si>
  <si>
    <t>Kulturjournal (FO)
Auditor: Bsp. Notieren</t>
  </si>
  <si>
    <t>Pauschaldeklaration (siehe Checkliste in Excel)
Kulturjournal (FO)
Auditor: Bsp. Notieren</t>
  </si>
  <si>
    <t xml:space="preserve">Déclaration globale (voir checkliste Excel)
Journal des cultures (FO)
Auditeur: noter un exemple
</t>
  </si>
  <si>
    <r>
      <t xml:space="preserve">Pauschaldeklaration (siehe Checkliste in Excel)
Kulturjournal  (FO)
</t>
    </r>
    <r>
      <rPr>
        <strike/>
        <sz val="10"/>
        <rFont val="Arial"/>
        <family val="2"/>
      </rPr>
      <t xml:space="preserve">
</t>
    </r>
    <r>
      <rPr>
        <sz val="10"/>
        <rFont val="Arial"/>
        <family val="2"/>
      </rPr>
      <t>Auditor: Bsp. notieren</t>
    </r>
  </si>
  <si>
    <t>Déclaration globale (voir checkliste Excel)
Journal des cultures (FO)
Auditeur: noter un exemple</t>
  </si>
  <si>
    <t>Pauschaldeklaration (siehe Checkliste in Excel)
Kulturjournal  (FO)</t>
  </si>
  <si>
    <t>Déclaration globale (voir checkliste Excel)
Journal des cultures (FO)</t>
  </si>
  <si>
    <t>Lieferscheine PSM
Kulturjournal  (FO)
Auditor: Aufzeichungen prüfen. Wenn die Parameter berechnet werden können, ein Beispiel notieren.</t>
  </si>
  <si>
    <t>Bulletins de livraison PPh
Journal des cultures (FO)
Auditeur : vérifier les enregistrements. Si les paramètres peuvent être calculés, noter un exemple.</t>
  </si>
  <si>
    <t>Inventar Pflanzenschutzmittel (FO)
Kulturjournal  (FO)
Auditor: Anhand eines Beispiels das letzte Inventar mit dem Lager und den Pflanzenschutzaufzeichnungen / Zukäufen abgleichen.</t>
  </si>
  <si>
    <t>Inventaire des produits phytosanitaires (FO)
Journal des cultures (FO)
Auditeur : à l'aide d'un exemple, comparer le dernier inventaire avec le stock et les enregistrements phytosanitaires / les achats supplémentaires.</t>
  </si>
  <si>
    <t>Notfallplan
Auditor: Visuelle Kontrolle</t>
  </si>
  <si>
    <t>Plan d'urgence
Auditeur: contrôle visuel</t>
  </si>
  <si>
    <t xml:space="preserve">Wiederbetretung Pflanzenschutzmitteleinsatz (RL)
Betretungsverbot / Stopschild
Hygieneanweisungen/-verfahren
Auditor: Visuelle Kontrolle, mündliche Befragung. Verfahren notieren.
</t>
  </si>
  <si>
    <t>Délais d’attente avant le retour dans les cultures après l’utilisation de produits phytosanitaires (RL)
Défense de pénétrer / Signal Stop 
Auditeur: contrôle visuel, questionnement oral. Noter la procédure.</t>
  </si>
  <si>
    <t>Kulturjournal (FO)
Auditor: visuelle Kontrolle und mündliche Befragung, ob andere Mittel vorhanden sind und/oder eingesetzt werden. Falls ja, Aufzeichnung prüfen &amp; Bsp. notieren</t>
  </si>
  <si>
    <t>Journal des cultures(FO)
Auditeur: contrôle visuel et questionnement oral pour savoir si d'autres sustances sont disponibles et/ou utilisées. Si oui, contrôler l'enregistrement et noter un exemple.</t>
  </si>
  <si>
    <t>Rechnungen für Reparaturen
Bestätigung Spritzentest
Journal Instandhaltung und Reparaturen Geräte (FO)
Kalibrierung von Geräten und Maschinen (FO)
Auditor: visuelle Kontrolle der Maschinen und Geräte. Aufzeichnungen zu Reparaturen und Kalibrierung prüfen. Von einem PS-Gerät Datum der letzten Kalibrierung festhalten.</t>
  </si>
  <si>
    <t>Documentation de maintenance
Factures des fournisseurs
Confirmation "Test pour pulvérisateurs"
Journal de maintenance et de réparations des appareils (FO)
Etalonnage des machines/appareils (FO)
Auditeur : contrôle visuel des machines et des appareils. Vérifier les enregistrements des réparations et de l'étalonnage. Noter la date du dernier étalonnage d'un appareil phytosanitaire.</t>
  </si>
  <si>
    <t>Reinigungsplan für Anzuchtmaterialien (FO)
Auditor: Visuelle Kontrolle. Reinigungsintervall notieren</t>
  </si>
  <si>
    <t>Plan de nettoyage pour le matériel de culture (FO)
Auditeur: contrôle visuel. 
Noter l'intervalle de nettoyage</t>
  </si>
  <si>
    <r>
      <t xml:space="preserve">Kulturjournal (FO)
</t>
    </r>
    <r>
      <rPr>
        <strike/>
        <sz val="10"/>
        <rFont val="Arial"/>
        <family val="2"/>
      </rPr>
      <t xml:space="preserve">
</t>
    </r>
    <r>
      <rPr>
        <sz val="10"/>
        <rFont val="Arial"/>
        <family val="2"/>
      </rPr>
      <t>Auditor: Gebrauchsanweisung mit Aufzeichnungen vergleichen</t>
    </r>
  </si>
  <si>
    <t>Journal des cultures (FO)
Auditeur: Comparer le mode d'emploi avec les enregistrements</t>
  </si>
  <si>
    <t>Kulturjournal (FO)
PSM-Liste
PSM-Index
Auditor: Eine eingesetzte Chemikalie notieren, Zulassung prüfen</t>
  </si>
  <si>
    <t>Journal des cultures (FO)
Liste des PPh
Index PPh
Auditeur: noter un produit chimique utilisé, vérifier l'homologation</t>
  </si>
  <si>
    <t>PSM-Liste
PSM-Index
Auditor: Anhand eines eingesetzten Mittels prüfen, ob dieses in der Liste enthalten ist.</t>
  </si>
  <si>
    <t>Liste des PPh
Index PPh
Auditeur: vérifier à l'aide d'un produit utilisé si celui-ci se trouve sur la liste.</t>
  </si>
  <si>
    <t>Pauschaldeklaration (siehe Checkliste in Excel)
Kulturjournal (FO)
Auditor: Eine Anwendung dokumentieren</t>
  </si>
  <si>
    <t>Déclaration globale (voir checkliste Excel)
Journal des cultures (FO)
Auditeur: documenter une application</t>
  </si>
  <si>
    <t>Abfallentsorgungs-Konzept (KO)
Auditor: Dokument prüfen, speziell beachten, ob Plastik geregelt ist.</t>
  </si>
  <si>
    <t>Abfallentsorgungs-Konzept (KO)
Instruktion Mitarbeiter (FO)
Auditor: Visuelle Kontrolle, mündliche Befragung Personal</t>
  </si>
  <si>
    <t>Checkliste Gefahrenstoffe (BUL)
Instruktion Mitarbeiter (FO)
Auditor: Mitgliedschaft einer Branchenlösung notieren, oder Risikoanalyse einsehen und  Datum der Überprüfung notieren</t>
  </si>
  <si>
    <t>Hygieneanweisungen
Checkliste Gefahrenstoffe (BUL)
Auditor: Beim Rundgang Hygieneanweisungen prüfen und auf Gefahrenquellen achten.</t>
  </si>
  <si>
    <t>Notfallplan
Infotafel Besucher 
Auditor: Visuelle Kontrolle, Kommentar, wo Unfall-/Notfallverfahren ausgehängt sind</t>
  </si>
  <si>
    <t>Plan d'urgence
Panneau d'information pour les visiteurs
Auditeur: contrôle visuel, commentaire sur l'endroit où sont affichées les procédures d'accident/d'urgence</t>
  </si>
  <si>
    <t>Warnschild
Auditor: visuelle Kontrolle</t>
  </si>
  <si>
    <t>Signal d'avertissement
Auditeur: contrôle visuel</t>
  </si>
  <si>
    <t>Pauschaldeklaration (siehe Checkliste in Excel)
Auditor: Dokument prüfen</t>
  </si>
  <si>
    <t>Déclaration globale (voir checkliste Excel)
Auditeur: vérifier les documents</t>
  </si>
  <si>
    <t>Instruction des collaborateurs (CL)
Concept de formation avec "programme annuel" achevé
Procès-verbaux de séances d'équipe
Notes sur les réunions avec les collaborateurs
Auditeur: questionnement oral des collaborateurs, vérifier les documents</t>
  </si>
  <si>
    <t>Verfahren bei fehlerhaften Produkten (RL)
Auditor: Dokument notieren</t>
  </si>
  <si>
    <t>Lieferpapiere
Betriebsübersichtsplan
Kulturplan / Quartierbuch
Liste der Lieferanten (FO)
Auditor: System anhand mind. einem Produkt verifizieren. Überprüftes Produkt notieren oder Rückverfolgbarkeitssystem kurz beschreiben.</t>
  </si>
  <si>
    <t>Bulletins de livraison
Plan d'ensemble de l'exploitation
Plan de cultures / Journal de quartier
Liste des fournisseurs (FO)
Auditeur : vérifier le système à l'aide de minimum un produit. Noter le produit vérifié ou décrire brièvement le système de traçabilité.</t>
  </si>
  <si>
    <t>Plan d'amélioration continue (FO)
Auditeur: consulter le plan, noter un exemple d'un objectif</t>
  </si>
  <si>
    <t>Plan d'amélioration continue (FO)
Auditeur: vérifier la preuve de la mise en œuvre</t>
  </si>
  <si>
    <r>
      <t xml:space="preserve">Règles et procédures d'hygiène
Matières dangereuses (CL)
</t>
    </r>
    <r>
      <rPr>
        <sz val="11"/>
        <rFont val="Arial"/>
        <family val="2"/>
      </rPr>
      <t xml:space="preserve">
Auditeur: vérifier les instructions d'hygiène et prêter attention aux sources de danger lors de la visite de l'exploitation</t>
    </r>
  </si>
  <si>
    <t>Matières dangereuses (CL)
Instruction des collaborateurs (CL)
Auditeur : noter l'adhésion à une solution de branche ou consulter l'analyse des risques et noter la date de la vérification</t>
  </si>
  <si>
    <t>Umsetzungsdokumentation
Kontrollvorgaben an Auditor</t>
  </si>
  <si>
    <t>Nicht Kritische Musskriterien:</t>
  </si>
  <si>
    <t>Die Checkliste ist das Dokument, das der Betrieb benutzen muss, um seine jährliche betriebliche Selbstkontrolle durchzuführen.
Gleichzeitig stellt die Checkliste die Basis für die Audits durch ProCert dar.</t>
  </si>
  <si>
    <t>La checkliste SwissGAP est le document que les producteurs doivent utiliser pour leur auto-contrôle annuel.
La checkliste sert aussi de base pour les audits par ProCert.</t>
  </si>
  <si>
    <t>Deshalb müssen zuerst die Blätter "Deklaration 1/2/3" ausgefüllt werden, damit die entsprechenden Punkte in der Checkliste mit den Angaben aus der Deklaration vorausgefüllt werden. Erst danach müssen in der Checkliste nur noch jene Punkte ausgefüllt werden, welche noch kein Resultat enthalten.</t>
  </si>
  <si>
    <t>Kleingehölze (0.5-1m)
Bodendecker</t>
  </si>
  <si>
    <t>Obstgehölze 
und Beerenobst</t>
  </si>
  <si>
    <t>Arbres fruitiers 
et petits fruits</t>
  </si>
  <si>
    <t>Sigle:</t>
  </si>
  <si>
    <t>Si un seul appareil est utilisé, il est possible de déclarer de manière globale. Si plusieurs appareils sont utilisés, le sigle de l'appareil doit être indiqué à chaque application dans le journal des cultures.</t>
  </si>
  <si>
    <t>Wenn immer dasselbe Gerät benutzt wird, kann pauschal deklariert werden. Sofern mehrere Geräten benutzt werden, muss zu jeder Anwendung das Kürzel im Kulturjournal eingetragen werden.</t>
  </si>
  <si>
    <t>Wenn immer dieselbe Person Dünger ausbringt, kann pauschal deklariert werden. Sofern mehrere Personen dünger ausbringen, muss zu jeder Anwendung das Kürzel im Kulturjournal eingetragen werden.</t>
  </si>
  <si>
    <t>Si une seule personne épand des engrais, il est possible de déclarer de manière globale. Si plusieures personnes épandent des engrais, les initiales des collaborateurs doivent être indiquées à chaque épandage dans le journal des cultures.</t>
  </si>
  <si>
    <t>Wenn immer dieselbe Person Pflanzenschutzmittel ausbringt, kann pauschal deklariert werden. Sofern mehrere Personen Pflanzenschutzmittel ausbringen, muss zu jeder Anwendung das Kürzel im Kulturjournal eingetragen werden.</t>
  </si>
  <si>
    <t>Si une seule personne applique des produits phytosanitaires, il est possible de déclarer de manière globale. Si plusieures personnes appliquent des produits phytosanitaires, les initiales des collaborateurs doivent être indiquées à chaque application dans le journal des cultures.</t>
  </si>
  <si>
    <t>KP</t>
  </si>
  <si>
    <t>Bemerkung</t>
  </si>
  <si>
    <t>Rapport des mesures initiées
Analyse des risques liés à l'eau (CL)
Auditeur: commentaire concernant les mesures</t>
  </si>
  <si>
    <t>Rapport der eingeleiteten Massnahmen Risikoanalyse Wasser (CL)
Auditor: Kommentar zu Massnahmen</t>
  </si>
  <si>
    <t>RL ist falsch: in D/F korrigiert</t>
  </si>
  <si>
    <r>
      <t xml:space="preserve">Risikoanalyse Wasser </t>
    </r>
    <r>
      <rPr>
        <sz val="11"/>
        <color rgb="FF00B050"/>
        <rFont val="Calibri"/>
        <family val="2"/>
        <scheme val="minor"/>
      </rPr>
      <t>(CL)</t>
    </r>
  </si>
  <si>
    <r>
      <t xml:space="preserve">Risikoanalyse Wasser </t>
    </r>
    <r>
      <rPr>
        <sz val="11"/>
        <color rgb="FFFF0000"/>
        <rFont val="Calibri"/>
        <family val="2"/>
        <scheme val="minor"/>
      </rPr>
      <t>(RL)</t>
    </r>
  </si>
  <si>
    <t xml:space="preserve">Deklaration 2: 
</t>
  </si>
  <si>
    <t xml:space="preserve">Déclaration 2:
</t>
  </si>
  <si>
    <t>U-doku_falsch</t>
  </si>
  <si>
    <t>U-Doku angepasst</t>
  </si>
  <si>
    <t>Anforderungen_falsch</t>
  </si>
  <si>
    <t>Anforderungen_angepasst</t>
  </si>
  <si>
    <t>Sprache</t>
  </si>
  <si>
    <t>Interpretation_falsch</t>
  </si>
  <si>
    <t>Interpretation_angepasst</t>
  </si>
  <si>
    <t>F</t>
  </si>
  <si>
    <r>
      <t xml:space="preserve">Tous les nouveaux requérants doivent avoir établi des enregistrements complets </t>
    </r>
    <r>
      <rPr>
        <b/>
        <sz val="11"/>
        <color theme="1"/>
        <rFont val="Calibri"/>
        <family val="2"/>
        <scheme val="minor"/>
      </rPr>
      <t>au moins 3 mois avant le délai d'inspection</t>
    </r>
    <r>
      <rPr>
        <sz val="11"/>
        <color theme="1"/>
        <rFont val="Calibri"/>
        <family val="2"/>
        <scheme val="minor"/>
      </rPr>
      <t>.</t>
    </r>
  </si>
  <si>
    <r>
      <t xml:space="preserve">Tous les nouveaux requérants doivent avoir établi des enregistrements complets </t>
    </r>
    <r>
      <rPr>
        <b/>
        <sz val="11"/>
        <color theme="1"/>
        <rFont val="Calibri"/>
        <family val="2"/>
        <scheme val="minor"/>
      </rPr>
      <t>au moins 3 mois avant le premier audit</t>
    </r>
    <r>
      <rPr>
        <sz val="11"/>
        <color theme="1"/>
        <rFont val="Calibri"/>
        <family val="2"/>
        <scheme val="minor"/>
      </rPr>
      <t>.</t>
    </r>
  </si>
  <si>
    <r>
      <t>Sur demande, le producteur peut prouver, en plus des exigences du point 2.2.1, que le matériel de multiplication acquis au cours des 24 derniers mois l'a été en conformité avec les droits de propriété intellectuelle nationaux.</t>
    </r>
    <r>
      <rPr>
        <b/>
        <strike/>
        <sz val="11"/>
        <color theme="1"/>
        <rFont val="Calibri"/>
        <family val="2"/>
        <scheme val="minor"/>
      </rPr>
      <t>Sur demande, le producteur peut prouver, en plus des exigences du point 2.2.1, que le matériel de multiplication acquis au cours des 24 derniers mois l'a été en conformité avec les droits de propriété intellectuelle nationaux.</t>
    </r>
  </si>
  <si>
    <t>Sur demande, le producteur peut prouver, en plus des exigences du point 2.2.1, que le matériel de multiplication acquis au cours des 24 derniers mois l'a été en conformité avec les droits de propriété intellectuelle nationaux.</t>
  </si>
  <si>
    <t>Le producteur doit conserver tous les enregistrements actuels, y compris les enregistrements électroniques, pendant au moins 2 ans à moins que la loi ne prescrive des délais de conservation plus longs. Tous les nouveaux requérants doivent avoir établi des enregistrements complets au moins 3 mois avant le premier audit. Lorsque des enregistrements spécifiques sont manquants, le point de contrôle correspondant n'est pas rempli.</t>
  </si>
  <si>
    <t>korrigiert: Satz war doppelt eingetragen</t>
  </si>
  <si>
    <t>korrigiert</t>
  </si>
  <si>
    <t>Für den Eintrag aus der Pauschaldeklaration sind gewisse Zellen der Checkliste in den Spalten "Ja" / "N/A" und "Kommentar" mit Formeln hinterlegt. Überschreibt der Benutzer den vorausgefüllten Wert, so löscht er gleichzeitig die hinterlegte Formel.</t>
  </si>
  <si>
    <t xml:space="preserve">Pour les valeurs issues de la déclaration globale, certaines cellules de la checkliste dans les colonnes "Oui", "N/A" et "Remarque" contiennent des formules. Si l'utilisateur remplace la valeur pré-remplie, il supprime en même temps la formule déposée. </t>
  </si>
  <si>
    <t>12.1 - 12.3</t>
  </si>
  <si>
    <t>Intro</t>
  </si>
  <si>
    <t>D/F</t>
  </si>
  <si>
    <t>Text in Zelle 32 korrigiert</t>
  </si>
  <si>
    <t>Deklaration 2</t>
  </si>
  <si>
    <t>Kap. 12: Kolonne D: 12.1 - 12.5</t>
  </si>
  <si>
    <t>neu: 12.1 - 12.3, in CL die Formeln korrigieren</t>
  </si>
  <si>
    <t>Berufsausweis (EFZ) oder höhere Ausbildung</t>
  </si>
  <si>
    <t>wenn mind. 1 Person mit Berufsausweis (EFZ) oder höherer Ausbildung und bei PSM-Einsatz mind. 1 Person mit Fachbewilligung: 1.3.1 = ja
wenn mind. 1 Person mit Fachbewilligung: 7.1 = ja</t>
  </si>
  <si>
    <t>Si min. 1 personne avec certificat de capacité ou min. formation équivalente et en cas d'utilisation de PPh min. 1 personne avec permis pour l'emploi de PPh: 1.3.1 = oui
Si min. 1 personne avec permis pour l'emploi de PPh: 7.1 = oui</t>
  </si>
  <si>
    <t>Certificat de capacité 
ou formation équivalente</t>
  </si>
  <si>
    <t>Deklaration 3</t>
  </si>
  <si>
    <t>Allgemeine Verantwortung: Kolonne Meisterprüfung löschen und nur 1 Kolonne für Berufsausweis oder höhere ausildung
für Dünger und PSM Zeilen für Anwender und Geräte einfügen</t>
  </si>
  <si>
    <t>AuditInfo</t>
  </si>
  <si>
    <t>Unter "Audit": 2 Linien Auditierte löschen und Bemerkungen nach Unterschrift, so dass bis Unterschrift alles auf eine Seite passt.
Inspektor durch Auditor ersetzen</t>
  </si>
  <si>
    <t>Auditor</t>
  </si>
  <si>
    <t>Telefon Auditor</t>
  </si>
  <si>
    <t>Auditeur</t>
  </si>
  <si>
    <t>Tél. Auditeur</t>
  </si>
  <si>
    <t>neu: 3.1 - 3.3, in CL die Formeln korrigieren</t>
  </si>
  <si>
    <t>3.1 - 3.3</t>
  </si>
  <si>
    <t>Kap. 3: Kolonne D: 3.1 - 3.5</t>
  </si>
  <si>
    <t>CL Suise Garantie</t>
  </si>
  <si>
    <t>Die Resultate der Empfehlungen werden für die ÖLN-Anforderungen in der CL SGA mitgezählt. Da diese freiwillig sind, müssen sie aus der Forme rausgenommen werden: Siehe mail B. Dreier</t>
  </si>
  <si>
    <t>Feld für Bemerkungen gentechrei (KP 3.1.1/3.2.1) ist bockiert</t>
  </si>
  <si>
    <t>Feld freigeben</t>
  </si>
  <si>
    <t>Deklararion 1</t>
  </si>
  <si>
    <t>beim Paralleleigentum funktioniert das Ankreuzen von Ja und Nein nicht richtig funktioniert, da die Gruppen verlinkt sind</t>
  </si>
  <si>
    <t>Ja / Nein soll nur pro Linie verlinkt sein</t>
  </si>
  <si>
    <t>Druckversion</t>
  </si>
  <si>
    <t>Wenn CL nur auf "Nein" gefiltert wird, so werden die Punkte auf mehreren Seiten usgedruckt</t>
  </si>
  <si>
    <t>Druckansicht für das Gesamtdokument eingestellt und sollte nicht geändert werden.
Lösung: Vor dem Drucken die Druckeinstellungen auswählen "Blatt auf einer Seite darstellen"</t>
  </si>
  <si>
    <t>Lösung umsetzten = korrigiert</t>
  </si>
  <si>
    <t>Analyse des risques liés à l'eau (CL)
Auditeur : vérifier l'analyse des risques et évaluer l'exhaustivité des sources d'eau. Le cas échéant, noter les risques identifiés.</t>
  </si>
  <si>
    <r>
      <t xml:space="preserve">Parzellen-/Quartierplan </t>
    </r>
    <r>
      <rPr>
        <sz val="10"/>
        <color theme="8" tint="-0.249977111117893"/>
        <rFont val="Arial"/>
        <family val="2"/>
      </rPr>
      <t>und Kulturaufzeichnungen</t>
    </r>
    <r>
      <rPr>
        <sz val="10"/>
        <rFont val="Arial"/>
        <family val="2"/>
      </rPr>
      <t xml:space="preserve"> zu allen Parzellen und Gewächshäusern.</t>
    </r>
  </si>
  <si>
    <r>
      <t xml:space="preserve">Plan de parcelle/quartier </t>
    </r>
    <r>
      <rPr>
        <sz val="10"/>
        <color theme="8" tint="-0.249977111117893"/>
        <rFont val="Arial"/>
        <family val="2"/>
      </rPr>
      <t>et enregistrements des cultures</t>
    </r>
    <r>
      <rPr>
        <sz val="10"/>
        <rFont val="Arial"/>
        <family val="2"/>
      </rPr>
      <t xml:space="preserve"> pour toutes les parcelles et serres.</t>
    </r>
  </si>
  <si>
    <t xml:space="preserve">Die Kulturen können für die Kontrollgänge in Produktgruppen zusammengefasst werden. In einem schriftlichen Verfahren ist zu dokumentieren, wie die Kontrollgänge durchgeführt werden (wie häufig, was wird kontrolliert, etc.). Ein festgestellter Befall muss dokumentiert werden. 
</t>
  </si>
  <si>
    <t xml:space="preserve">Les cultures peuvent être rassemblées en groupes de produits pour les visites de contrôle. Une procédure écrite doit documenter la manière dont les visites de contrôle sont effectuées (fréquence, objet du contrôle, etc.). Toute contamination constatée doit être documentée. 
</t>
  </si>
  <si>
    <t>Aufgrund von Messungen (Nährstoffanalysen, Salzgehalt) sind die gewählte Düngung und Korrekturen nachvollziehbar.
Anstelle eines Düngerplans kann die Düngung anhand von regelmässigen Kontrollmessungen (Salzgehalt, Nährstoffanalyse) bedarfsgerecht angepasst werden.</t>
  </si>
  <si>
    <t>Les mesures (analyse des substances nutritives, salinité) permettent de choisir la fumure et les corrections à amener. A la place d'un plan de fumure, la fumure peut être adaptée en fonction des besoins à l'aide de mesures de contrôle régulières (analyse des substances nutritives, salinité).</t>
  </si>
  <si>
    <r>
      <t xml:space="preserve">Gewächshausbetriebe: ESA-Tool anwenden </t>
    </r>
    <r>
      <rPr>
        <sz val="10"/>
        <color theme="8" tint="-0.249977111117893"/>
        <rFont val="Arial"/>
        <family val="2"/>
      </rPr>
      <t>oder Nachweis der Teilnahme an einem Energiemassnahmenkonzept</t>
    </r>
    <r>
      <rPr>
        <sz val="10"/>
        <rFont val="Arial"/>
        <family val="2"/>
      </rPr>
      <t>.
Generell: Maschinen und Prozesse auf ihren Energieverbrauch bewerten und z.B. bei Ersatz Optimierungen vornehmen und dokumentieren.</t>
    </r>
  </si>
  <si>
    <r>
      <t xml:space="preserve">Exploitation sous serres : utiliser l'outil ESA </t>
    </r>
    <r>
      <rPr>
        <sz val="10"/>
        <color theme="8" tint="-0.249977111117893"/>
        <rFont val="Arial"/>
        <family val="2"/>
      </rPr>
      <t>ou une autre participation à un concept de mesures d'énergie</t>
    </r>
    <r>
      <rPr>
        <sz val="10"/>
        <rFont val="Arial"/>
        <family val="2"/>
      </rPr>
      <t>.
En général : évaluer les machines et les processus concernant leur consommation d'énergie et, en cas de remplacement par exemple, procéder à des optimisations et les documenter.</t>
    </r>
  </si>
  <si>
    <t>Dauer andere Labels</t>
  </si>
  <si>
    <t>Pro Standort eine separate Tabelle ausfüllen</t>
  </si>
  <si>
    <t>Remplir un tableau distinct pour chaque site</t>
  </si>
  <si>
    <t>Site de production 1</t>
  </si>
  <si>
    <t>Produktionsstandort 1</t>
  </si>
  <si>
    <t>Standort mit PHU</t>
  </si>
  <si>
    <t>Site avec PHU</t>
  </si>
  <si>
    <r>
      <t xml:space="preserve">PHU = Tätigkeiten </t>
    </r>
    <r>
      <rPr>
        <u/>
        <sz val="11"/>
        <color theme="1"/>
        <rFont val="Calibri"/>
        <family val="2"/>
        <scheme val="minor"/>
      </rPr>
      <t>nach</t>
    </r>
    <r>
      <rPr>
        <sz val="11"/>
        <color theme="1"/>
        <rFont val="Calibri"/>
        <family val="2"/>
        <scheme val="minor"/>
      </rPr>
      <t xml:space="preserve"> der Ernte (Nacherntebehandlung, Kontakt mit Wasser, Lager)</t>
    </r>
  </si>
  <si>
    <r>
      <t xml:space="preserve">PHU = activité </t>
    </r>
    <r>
      <rPr>
        <u/>
        <sz val="11"/>
        <color theme="1"/>
        <rFont val="Calibri"/>
        <family val="2"/>
        <scheme val="minor"/>
      </rPr>
      <t>après</t>
    </r>
    <r>
      <rPr>
        <sz val="11"/>
        <color theme="1"/>
        <rFont val="Calibri"/>
        <family val="2"/>
        <scheme val="minor"/>
      </rPr>
      <t xml:space="preserve"> la récolte (traitement post-récolte, contact avec l'eau, stockage)</t>
    </r>
  </si>
  <si>
    <t>Produktionsstandort 2</t>
  </si>
  <si>
    <t>Site de production 2</t>
  </si>
  <si>
    <t>Calcul original après la fin de l'audit</t>
  </si>
  <si>
    <t>Berechnung nach Abschluss des Audits</t>
  </si>
  <si>
    <t>Überarbeitete Berechnung nach Abschluss der Abweichungen</t>
  </si>
  <si>
    <t>Calcul révisé après la clôture des poits non-conformes</t>
  </si>
  <si>
    <t>Total
Kontroll-
punkte</t>
  </si>
  <si>
    <t>Total points de contrôle</t>
  </si>
  <si>
    <t>Nicht beantwortet</t>
  </si>
  <si>
    <t>% Erfüllung</t>
  </si>
  <si>
    <t>% Conformité</t>
  </si>
  <si>
    <t>Abweichungen behoben</t>
  </si>
  <si>
    <t>Non conformités corrigés</t>
  </si>
  <si>
    <t>Nur für internen Gebrauch ProCert</t>
  </si>
  <si>
    <t>Pour utilisation interne ProCert</t>
  </si>
  <si>
    <t>Verifikation</t>
  </si>
  <si>
    <t>Verification</t>
  </si>
  <si>
    <t>Freigabe Zertifizierung</t>
  </si>
  <si>
    <t>Libération pour la certification</t>
  </si>
  <si>
    <t>MW</t>
  </si>
  <si>
    <t>Durée autres labels</t>
  </si>
  <si>
    <t>Arbustes (0.5-1m) 
et couvre-sol</t>
  </si>
  <si>
    <t>Fläche Baumschulen 
(für GLOBALG.A.P. Registrierung)</t>
  </si>
  <si>
    <t>Surfaces pépinières 
(pour la registration GLOBALG.A.P.)</t>
  </si>
  <si>
    <t xml:space="preserve"> (gleich wie Betriebsadresse)</t>
  </si>
  <si>
    <t xml:space="preserve"> (égale à l'adresse de l'exploitation)</t>
  </si>
  <si>
    <t>Erfolgt die Düngung mit automatischen Systemen müssen die Konzentration (g/l, EC), die Intervalle (z.B. einmal pro Tag, einmal pro Woche) und der gesamte Zeitraum dokumentiert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</si>
</sst>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
    <numFmt numFmtId="165" formatCode="0.00\ &quot;a &quot;"/>
    <numFmt numFmtId="166" formatCode=";;;"/>
    <numFmt numFmtId="167" formatCode="0.0%"/>
    <numFmt numFmtId="168" formatCode="dd/mm/yyyy;@"/>
    <numFmt numFmtId="169" formatCode="d/mm/yy;@"/>
    <numFmt numFmtId="170" formatCode="0;\-0;;@"/>
  </numFmts>
  <fonts count="69" x14ac:knownFonts="1">
    <font>
      <sz val="11"/>
      <color theme="1"/>
      <name val="Calibri"/>
      <family val="2"/>
      <scheme val="minor"/>
    </font>
    <font>
      <b/>
      <sz val="14"/>
      <name val="Arial"/>
      <family val="2"/>
    </font>
    <font>
      <sz val="11"/>
      <name val="Arial"/>
      <family val="2"/>
    </font>
    <font>
      <sz val="10"/>
      <name val="Arial"/>
      <family val="2"/>
    </font>
    <font>
      <b/>
      <sz val="12"/>
      <name val="Arial"/>
      <family val="2"/>
    </font>
    <font>
      <b/>
      <sz val="10"/>
      <name val="Arial"/>
      <family val="2"/>
    </font>
    <font>
      <sz val="12"/>
      <name val="Arial"/>
      <family val="2"/>
    </font>
    <font>
      <u/>
      <sz val="10"/>
      <color indexed="12"/>
      <name val="Arial"/>
      <family val="2"/>
    </font>
    <font>
      <u/>
      <sz val="12"/>
      <color indexed="12"/>
      <name val="Arial"/>
      <family val="2"/>
    </font>
    <font>
      <b/>
      <sz val="11"/>
      <name val="Arial"/>
      <family val="2"/>
    </font>
    <font>
      <sz val="8"/>
      <name val="Arial"/>
      <family val="2"/>
    </font>
    <font>
      <i/>
      <sz val="10"/>
      <name val="Arial"/>
      <family val="2"/>
    </font>
    <font>
      <b/>
      <sz val="10"/>
      <name val="Arial Rounded MT Bold"/>
      <family val="2"/>
    </font>
    <font>
      <sz val="9"/>
      <name val="Arial"/>
      <family val="2"/>
    </font>
    <font>
      <sz val="10"/>
      <color indexed="10"/>
      <name val="Arial"/>
      <family val="2"/>
    </font>
    <font>
      <b/>
      <sz val="9"/>
      <color indexed="81"/>
      <name val="Tahoma"/>
      <family val="2"/>
    </font>
    <font>
      <sz val="9"/>
      <color indexed="81"/>
      <name val="Tahoma"/>
      <family val="2"/>
    </font>
    <font>
      <b/>
      <sz val="10"/>
      <color indexed="8"/>
      <name val="Arial"/>
      <family val="2"/>
    </font>
    <font>
      <sz val="10"/>
      <color indexed="8"/>
      <name val="Arial"/>
      <family val="2"/>
    </font>
    <font>
      <sz val="10"/>
      <color indexed="49"/>
      <name val="Arial"/>
      <family val="2"/>
    </font>
    <font>
      <sz val="11"/>
      <color rgb="FF00B050"/>
      <name val="Calibri"/>
      <family val="2"/>
      <scheme val="minor"/>
    </font>
    <font>
      <b/>
      <sz val="10"/>
      <color rgb="FFFF0000"/>
      <name val="Arial"/>
      <family val="2"/>
    </font>
    <font>
      <sz val="10"/>
      <color rgb="FF0070C0"/>
      <name val="Arial"/>
      <family val="2"/>
    </font>
    <font>
      <sz val="10"/>
      <color indexed="30"/>
      <name val="Arial"/>
      <family val="2"/>
    </font>
    <font>
      <sz val="10"/>
      <color rgb="FFFF0000"/>
      <name val="Arial"/>
      <family val="2"/>
    </font>
    <font>
      <strike/>
      <sz val="10"/>
      <name val="Arial"/>
      <family val="2"/>
    </font>
    <font>
      <sz val="10"/>
      <color indexed="56"/>
      <name val="Arial"/>
      <family val="2"/>
    </font>
    <font>
      <b/>
      <sz val="12"/>
      <color indexed="8"/>
      <name val="Arial"/>
      <family val="2"/>
    </font>
    <font>
      <b/>
      <sz val="12"/>
      <color rgb="FFFF0000"/>
      <name val="Arial"/>
      <family val="2"/>
    </font>
    <font>
      <sz val="8"/>
      <color rgb="FF000000"/>
      <name val="Segoe UI"/>
      <family val="2"/>
    </font>
    <font>
      <sz val="11"/>
      <color rgb="FFFF0000"/>
      <name val="Calibri"/>
      <family val="2"/>
      <scheme val="minor"/>
    </font>
    <font>
      <sz val="11"/>
      <color theme="1"/>
      <name val="Arial"/>
      <family val="2"/>
    </font>
    <font>
      <sz val="11"/>
      <color rgb="FFFF0000"/>
      <name val="Arial"/>
      <family val="2"/>
    </font>
    <font>
      <b/>
      <sz val="11"/>
      <color theme="1"/>
      <name val="Arial"/>
      <family val="2"/>
    </font>
    <font>
      <sz val="11"/>
      <color rgb="FF00B050"/>
      <name val="Arial"/>
      <family val="2"/>
    </font>
    <font>
      <sz val="10"/>
      <name val="Arial Rounded MT Bold"/>
      <family val="2"/>
    </font>
    <font>
      <sz val="8"/>
      <color rgb="FF00B050"/>
      <name val="Arial"/>
      <family val="2"/>
    </font>
    <font>
      <strike/>
      <sz val="11"/>
      <color rgb="FFFF0000"/>
      <name val="Calibri"/>
      <family val="2"/>
      <scheme val="minor"/>
    </font>
    <font>
      <strike/>
      <sz val="10"/>
      <color rgb="FFFF0000"/>
      <name val="Arial"/>
      <family val="2"/>
    </font>
    <font>
      <sz val="10"/>
      <color theme="1"/>
      <name val="Arial"/>
      <family val="2"/>
    </font>
    <font>
      <sz val="11"/>
      <color rgb="FF7030A0"/>
      <name val="Calibri"/>
      <family val="2"/>
      <scheme val="minor"/>
    </font>
    <font>
      <sz val="8"/>
      <color theme="1"/>
      <name val="Arial"/>
      <family val="2"/>
    </font>
    <font>
      <b/>
      <sz val="8"/>
      <color indexed="8"/>
      <name val="Arial"/>
      <family val="2"/>
    </font>
    <font>
      <sz val="8"/>
      <color indexed="8"/>
      <name val="Arial"/>
      <family val="2"/>
    </font>
    <font>
      <b/>
      <sz val="9"/>
      <name val="Arial"/>
      <family val="2"/>
    </font>
    <font>
      <b/>
      <sz val="7"/>
      <name val="Arial"/>
      <family val="2"/>
    </font>
    <font>
      <i/>
      <sz val="8"/>
      <name val="Arial"/>
      <family val="2"/>
    </font>
    <font>
      <sz val="8.5"/>
      <name val="Arial"/>
      <family val="2"/>
    </font>
    <font>
      <sz val="7.5"/>
      <name val="Arial"/>
      <family val="2"/>
    </font>
    <font>
      <sz val="7"/>
      <name val="Arial"/>
      <family val="2"/>
    </font>
    <font>
      <sz val="9"/>
      <color indexed="10"/>
      <name val="Arial"/>
      <family val="2"/>
    </font>
    <font>
      <b/>
      <i/>
      <sz val="8"/>
      <name val="Arial"/>
      <family val="2"/>
    </font>
    <font>
      <sz val="6"/>
      <name val="Arial"/>
      <family val="2"/>
    </font>
    <font>
      <sz val="11"/>
      <name val="Calibri"/>
      <family val="2"/>
      <scheme val="minor"/>
    </font>
    <font>
      <sz val="10"/>
      <color rgb="FF00B050"/>
      <name val="Arial"/>
      <family val="2"/>
    </font>
    <font>
      <sz val="9"/>
      <color theme="1"/>
      <name val="Arial"/>
      <family val="2"/>
    </font>
    <font>
      <b/>
      <sz val="12"/>
      <color theme="1"/>
      <name val="Arial"/>
      <family val="2"/>
    </font>
    <font>
      <sz val="10"/>
      <color theme="0"/>
      <name val="Arial"/>
      <family val="2"/>
    </font>
    <font>
      <sz val="9"/>
      <color indexed="81"/>
      <name val="Segoe UI"/>
      <family val="2"/>
    </font>
    <font>
      <b/>
      <sz val="9"/>
      <color indexed="81"/>
      <name val="Segoe UI"/>
      <family val="2"/>
    </font>
    <font>
      <b/>
      <sz val="11"/>
      <color theme="1"/>
      <name val="Calibri"/>
      <family val="2"/>
      <scheme val="minor"/>
    </font>
    <font>
      <sz val="8"/>
      <color indexed="81"/>
      <name val="Segoe UI"/>
      <family val="2"/>
    </font>
    <font>
      <b/>
      <sz val="8"/>
      <color indexed="81"/>
      <name val="Segoe UI"/>
      <family val="2"/>
    </font>
    <font>
      <b/>
      <strike/>
      <sz val="11"/>
      <color theme="1"/>
      <name val="Calibri"/>
      <family val="2"/>
      <scheme val="minor"/>
    </font>
    <font>
      <b/>
      <sz val="11"/>
      <name val="Calibri"/>
      <family val="2"/>
      <scheme val="minor"/>
    </font>
    <font>
      <sz val="10"/>
      <color theme="8" tint="-0.249977111117893"/>
      <name val="Arial"/>
      <family val="2"/>
    </font>
    <font>
      <u/>
      <sz val="11"/>
      <color theme="1"/>
      <name val="Calibri"/>
      <family val="2"/>
      <scheme val="minor"/>
    </font>
    <font>
      <u/>
      <sz val="11"/>
      <name val="Calibri"/>
      <family val="2"/>
      <scheme val="minor"/>
    </font>
    <font>
      <sz val="10.5"/>
      <color theme="1"/>
      <name val="Arial"/>
      <family val="2"/>
    </font>
  </fonts>
  <fills count="29">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42"/>
        <bgColor indexed="64"/>
      </patternFill>
    </fill>
    <fill>
      <patternFill patternType="solid">
        <fgColor indexed="26"/>
        <bgColor indexed="64"/>
      </patternFill>
    </fill>
    <fill>
      <patternFill patternType="solid">
        <fgColor rgb="FFFFFF99"/>
        <bgColor indexed="64"/>
      </patternFill>
    </fill>
    <fill>
      <patternFill patternType="solid">
        <fgColor indexed="9"/>
        <bgColor indexed="64"/>
      </patternFill>
    </fill>
    <fill>
      <patternFill patternType="solid">
        <fgColor rgb="FFFFFF00"/>
        <bgColor indexed="64"/>
      </patternFill>
    </fill>
    <fill>
      <patternFill patternType="solid">
        <fgColor theme="8" tint="0.59999389629810485"/>
        <bgColor indexed="64"/>
      </patternFill>
    </fill>
    <fill>
      <patternFill patternType="solid">
        <fgColor rgb="FFFF8080"/>
        <bgColor indexed="64"/>
      </patternFill>
    </fill>
    <fill>
      <patternFill patternType="solid">
        <fgColor rgb="FFFF8181"/>
        <bgColor indexed="64"/>
      </patternFill>
    </fill>
    <fill>
      <patternFill patternType="solid">
        <fgColor rgb="FFFF8585"/>
        <bgColor indexed="64"/>
      </patternFill>
    </fill>
    <fill>
      <patternFill patternType="solid">
        <fgColor rgb="FFFFFFCC"/>
        <bgColor indexed="64"/>
      </patternFill>
    </fill>
    <fill>
      <patternFill patternType="solid">
        <fgColor indexed="29"/>
        <bgColor indexed="64"/>
      </patternFill>
    </fill>
    <fill>
      <patternFill patternType="solid">
        <fgColor rgb="FFCCFFCC"/>
        <bgColor indexed="64"/>
      </patternFill>
    </fill>
    <fill>
      <patternFill patternType="solid">
        <fgColor rgb="FFFF7D7D"/>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2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rgb="FFFFC0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auto="1"/>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3" fillId="0" borderId="0"/>
  </cellStyleXfs>
  <cellXfs count="76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49" fontId="5" fillId="2" borderId="1" xfId="0" applyNumberFormat="1" applyFont="1" applyFill="1" applyBorder="1" applyAlignment="1">
      <alignment horizontal="center" vertical="top" wrapText="1"/>
    </xf>
    <xf numFmtId="0" fontId="3" fillId="0" borderId="0" xfId="0" applyFont="1" applyAlignment="1">
      <alignment wrapText="1"/>
    </xf>
    <xf numFmtId="49" fontId="5" fillId="3" borderId="1" xfId="0" applyNumberFormat="1" applyFont="1" applyFill="1" applyBorder="1" applyAlignment="1">
      <alignment horizontal="center" vertical="top" wrapText="1"/>
    </xf>
    <xf numFmtId="49" fontId="5" fillId="4" borderId="1" xfId="0" applyNumberFormat="1" applyFont="1" applyFill="1" applyBorder="1" applyAlignment="1">
      <alignment horizontal="center" vertical="top" wrapText="1"/>
    </xf>
    <xf numFmtId="0" fontId="3" fillId="0" borderId="0" xfId="0" applyFont="1" applyAlignment="1">
      <alignment horizontal="center" vertical="center"/>
    </xf>
    <xf numFmtId="0" fontId="6" fillId="2" borderId="3" xfId="0" applyFont="1" applyFill="1" applyBorder="1" applyAlignment="1">
      <alignment horizontal="right" vertical="center"/>
    </xf>
    <xf numFmtId="0" fontId="6" fillId="5" borderId="4" xfId="0" applyFont="1" applyFill="1" applyBorder="1" applyAlignment="1">
      <alignment horizontal="right" vertical="center"/>
    </xf>
    <xf numFmtId="0" fontId="6" fillId="0" borderId="0" xfId="0" applyFont="1" applyAlignment="1">
      <alignment horizontal="left" vertical="center"/>
    </xf>
    <xf numFmtId="0" fontId="6" fillId="0" borderId="0" xfId="0" applyFont="1" applyAlignment="1">
      <alignment vertical="center"/>
    </xf>
    <xf numFmtId="0" fontId="4" fillId="2" borderId="3" xfId="0" applyFont="1" applyFill="1" applyBorder="1" applyAlignment="1">
      <alignment horizontal="left" vertical="center"/>
    </xf>
    <xf numFmtId="0" fontId="6" fillId="5" borderId="5" xfId="0" applyFont="1" applyFill="1" applyBorder="1" applyAlignment="1">
      <alignment horizontal="left" vertical="center" wrapText="1" indent="3"/>
    </xf>
    <xf numFmtId="0" fontId="4" fillId="2" borderId="0" xfId="0" applyFont="1" applyFill="1" applyAlignment="1">
      <alignment horizontal="left" vertical="center"/>
    </xf>
    <xf numFmtId="0" fontId="4" fillId="2" borderId="8" xfId="0" applyFont="1" applyFill="1" applyBorder="1" applyAlignment="1">
      <alignment horizontal="left" vertical="center" wrapText="1"/>
    </xf>
    <xf numFmtId="0" fontId="1" fillId="0" borderId="0" xfId="0" applyFont="1" applyAlignment="1">
      <alignment horizontal="left" vertical="center"/>
    </xf>
    <xf numFmtId="0" fontId="4" fillId="0" borderId="0" xfId="0" applyFont="1" applyAlignment="1">
      <alignment horizontal="left" vertical="center"/>
    </xf>
    <xf numFmtId="14" fontId="9" fillId="0" borderId="0" xfId="0" applyNumberFormat="1" applyFont="1" applyAlignment="1">
      <alignment horizontal="left"/>
    </xf>
    <xf numFmtId="0" fontId="0" fillId="0" borderId="0" xfId="0" applyAlignment="1">
      <alignment wrapText="1"/>
    </xf>
    <xf numFmtId="0" fontId="14" fillId="0" borderId="0" xfId="0" applyFont="1"/>
    <xf numFmtId="0" fontId="19" fillId="0" borderId="0" xfId="0" applyFont="1"/>
    <xf numFmtId="0" fontId="19" fillId="0" borderId="0" xfId="0" applyFont="1" applyAlignment="1">
      <alignment wrapText="1"/>
    </xf>
    <xf numFmtId="49" fontId="0" fillId="0" borderId="0" xfId="0" applyNumberFormat="1"/>
    <xf numFmtId="0" fontId="0" fillId="8" borderId="0" xfId="0" applyFill="1"/>
    <xf numFmtId="0" fontId="0" fillId="8" borderId="0" xfId="0" applyFill="1" applyAlignment="1">
      <alignment wrapText="1"/>
    </xf>
    <xf numFmtId="49" fontId="3" fillId="0" borderId="0" xfId="0" applyNumberFormat="1" applyFont="1"/>
    <xf numFmtId="49" fontId="3" fillId="0" borderId="0" xfId="0" applyNumberFormat="1" applyFont="1" applyAlignment="1">
      <alignment wrapText="1"/>
    </xf>
    <xf numFmtId="0" fontId="13" fillId="0" borderId="0" xfId="0" applyFont="1"/>
    <xf numFmtId="0" fontId="3" fillId="0" borderId="0" xfId="0" quotePrefix="1" applyFont="1" applyAlignment="1">
      <alignment wrapText="1"/>
    </xf>
    <xf numFmtId="49" fontId="3" fillId="0" borderId="0" xfId="0" quotePrefix="1" applyNumberFormat="1" applyFont="1"/>
    <xf numFmtId="0" fontId="20" fillId="0" borderId="0" xfId="0" applyFont="1"/>
    <xf numFmtId="0" fontId="20" fillId="0" borderId="0" xfId="0" applyFont="1" applyAlignment="1">
      <alignment wrapText="1"/>
    </xf>
    <xf numFmtId="0" fontId="5" fillId="9" borderId="1" xfId="2" applyFont="1" applyFill="1" applyBorder="1" applyAlignment="1">
      <alignment horizontal="left" vertical="center" wrapText="1"/>
    </xf>
    <xf numFmtId="49" fontId="4" fillId="9" borderId="1" xfId="2" applyNumberFormat="1" applyFont="1" applyFill="1" applyBorder="1" applyAlignment="1">
      <alignment vertical="center" wrapText="1"/>
    </xf>
    <xf numFmtId="49" fontId="3" fillId="9" borderId="1" xfId="2" applyNumberFormat="1" applyFill="1" applyBorder="1" applyAlignment="1">
      <alignment vertical="center" wrapText="1"/>
    </xf>
    <xf numFmtId="49" fontId="5" fillId="9" borderId="1" xfId="2" applyNumberFormat="1" applyFont="1" applyFill="1" applyBorder="1" applyAlignment="1">
      <alignment vertical="center" wrapText="1"/>
    </xf>
    <xf numFmtId="49" fontId="4" fillId="9" borderId="1" xfId="2" applyNumberFormat="1" applyFont="1" applyFill="1" applyBorder="1" applyAlignment="1">
      <alignment vertical="center"/>
    </xf>
    <xf numFmtId="0" fontId="3" fillId="13" borderId="1" xfId="2" applyFill="1" applyBorder="1" applyAlignment="1">
      <alignment vertical="top" wrapText="1"/>
    </xf>
    <xf numFmtId="0" fontId="3" fillId="7" borderId="1" xfId="2" applyFill="1" applyBorder="1" applyAlignment="1">
      <alignment vertical="top" wrapText="1"/>
    </xf>
    <xf numFmtId="49" fontId="24" fillId="9" borderId="1" xfId="2" applyNumberFormat="1" applyFont="1" applyFill="1" applyBorder="1" applyAlignment="1">
      <alignmen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4" fillId="0" borderId="0" xfId="0" applyFont="1"/>
    <xf numFmtId="0" fontId="31" fillId="0" borderId="0" xfId="0" applyFont="1"/>
    <xf numFmtId="0" fontId="32" fillId="0" borderId="0" xfId="0" applyFont="1"/>
    <xf numFmtId="0" fontId="33" fillId="0" borderId="0" xfId="0" applyFont="1"/>
    <xf numFmtId="0" fontId="37" fillId="0" borderId="0" xfId="0" applyFont="1"/>
    <xf numFmtId="0" fontId="38" fillId="0" borderId="0" xfId="0" applyFont="1"/>
    <xf numFmtId="1" fontId="31" fillId="0" borderId="0" xfId="0" applyNumberFormat="1" applyFont="1"/>
    <xf numFmtId="0" fontId="31" fillId="0" borderId="0" xfId="0" applyFont="1" applyAlignment="1">
      <alignment horizontal="left" indent="3"/>
    </xf>
    <xf numFmtId="1" fontId="2" fillId="0" borderId="0" xfId="0" applyNumberFormat="1" applyFont="1"/>
    <xf numFmtId="166" fontId="32" fillId="0" borderId="0" xfId="0" applyNumberFormat="1" applyFont="1"/>
    <xf numFmtId="0" fontId="39" fillId="0" borderId="0" xfId="0" applyFont="1"/>
    <xf numFmtId="0" fontId="3" fillId="6" borderId="1" xfId="0" applyFont="1" applyFill="1" applyBorder="1" applyAlignment="1" applyProtection="1">
      <alignment horizontal="left"/>
      <protection locked="0"/>
    </xf>
    <xf numFmtId="0" fontId="40" fillId="0" borderId="0" xfId="0" applyFont="1"/>
    <xf numFmtId="0" fontId="31" fillId="0" borderId="0" xfId="0" applyFont="1" applyAlignment="1">
      <alignment horizontal="left" indent="1"/>
    </xf>
    <xf numFmtId="0" fontId="31" fillId="0" borderId="6" xfId="0" applyFont="1" applyBorder="1" applyAlignment="1">
      <alignment horizontal="left" indent="1"/>
    </xf>
    <xf numFmtId="0" fontId="36" fillId="0" borderId="6" xfId="0" applyFont="1" applyBorder="1" applyAlignment="1">
      <alignment horizontal="left" wrapText="1" indent="1"/>
    </xf>
    <xf numFmtId="0" fontId="34" fillId="0" borderId="6" xfId="0" applyFont="1" applyBorder="1" applyAlignment="1">
      <alignment horizontal="left" indent="1"/>
    </xf>
    <xf numFmtId="0" fontId="3" fillId="0" borderId="1" xfId="2" applyBorder="1" applyAlignment="1">
      <alignment horizontal="center" vertical="center" wrapText="1"/>
    </xf>
    <xf numFmtId="0" fontId="24" fillId="0" borderId="0" xfId="0" applyFont="1" applyAlignment="1">
      <alignment wrapText="1"/>
    </xf>
    <xf numFmtId="0" fontId="3" fillId="0" borderId="1" xfId="2" applyBorder="1" applyAlignment="1">
      <alignment vertical="center" wrapText="1"/>
    </xf>
    <xf numFmtId="0" fontId="3" fillId="0" borderId="1" xfId="2" applyBorder="1" applyAlignment="1">
      <alignment vertical="center"/>
    </xf>
    <xf numFmtId="0" fontId="24" fillId="0" borderId="1" xfId="2" applyFont="1" applyBorder="1" applyAlignment="1">
      <alignment vertical="center" wrapText="1"/>
    </xf>
    <xf numFmtId="0" fontId="3" fillId="0" borderId="1" xfId="2" applyBorder="1" applyAlignment="1">
      <alignment horizontal="left" vertical="top" wrapText="1"/>
    </xf>
    <xf numFmtId="0" fontId="4" fillId="0" borderId="0" xfId="0" applyFont="1" applyAlignment="1">
      <alignment horizontal="left"/>
    </xf>
    <xf numFmtId="164" fontId="4" fillId="0" borderId="0" xfId="0" applyNumberFormat="1" applyFont="1"/>
    <xf numFmtId="0" fontId="4" fillId="0" borderId="0" xfId="0" applyFont="1" applyAlignment="1">
      <alignment horizontal="right"/>
    </xf>
    <xf numFmtId="0" fontId="9" fillId="0" borderId="0" xfId="0" applyFont="1" applyAlignment="1">
      <alignment horizontal="left"/>
    </xf>
    <xf numFmtId="0" fontId="4" fillId="0" borderId="0" xfId="0" applyFont="1" applyAlignment="1">
      <alignment horizontal="left" vertical="center" wrapText="1"/>
    </xf>
    <xf numFmtId="0" fontId="31" fillId="0" borderId="0" xfId="0" applyFont="1" applyAlignment="1">
      <alignment horizontal="center"/>
    </xf>
    <xf numFmtId="0" fontId="3" fillId="0" borderId="0" xfId="0" applyFont="1" applyAlignment="1">
      <alignment horizontal="center" wrapText="1"/>
    </xf>
    <xf numFmtId="0" fontId="31" fillId="0" borderId="1" xfId="0" applyFont="1" applyBorder="1"/>
    <xf numFmtId="0" fontId="31" fillId="0" borderId="1" xfId="0" applyFont="1" applyBorder="1" applyAlignment="1">
      <alignment horizontal="center" vertical="center"/>
    </xf>
    <xf numFmtId="0" fontId="31" fillId="0" borderId="1" xfId="0" applyFont="1" applyBorder="1" applyAlignment="1">
      <alignment vertical="center" wrapText="1"/>
    </xf>
    <xf numFmtId="49" fontId="31" fillId="0" borderId="1" xfId="0" applyNumberFormat="1" applyFont="1" applyBorder="1" applyAlignment="1">
      <alignment horizontal="left" vertical="center"/>
    </xf>
    <xf numFmtId="49" fontId="2" fillId="0" borderId="1" xfId="0" applyNumberFormat="1" applyFont="1" applyBorder="1"/>
    <xf numFmtId="49" fontId="31" fillId="0" borderId="1" xfId="0" applyNumberFormat="1" applyFont="1" applyBorder="1" applyAlignment="1">
      <alignment horizontal="left" vertical="center" wrapText="1"/>
    </xf>
    <xf numFmtId="0" fontId="2" fillId="0" borderId="1" xfId="0" applyFont="1" applyBorder="1" applyAlignment="1">
      <alignment vertical="center" wrapText="1"/>
    </xf>
    <xf numFmtId="49" fontId="2" fillId="0" borderId="1" xfId="0" applyNumberFormat="1" applyFont="1" applyBorder="1" applyAlignment="1">
      <alignment vertical="center" wrapText="1"/>
    </xf>
    <xf numFmtId="0" fontId="34" fillId="0" borderId="0" xfId="0" applyFont="1"/>
    <xf numFmtId="0" fontId="2" fillId="0" borderId="1" xfId="0" applyFont="1" applyBorder="1" applyAlignment="1">
      <alignment horizontal="center" vertical="center"/>
    </xf>
    <xf numFmtId="0" fontId="2" fillId="0" borderId="1" xfId="0" applyFont="1" applyBorder="1" applyAlignment="1">
      <alignment vertical="center"/>
    </xf>
    <xf numFmtId="0" fontId="32" fillId="0" borderId="1" xfId="0" applyFont="1" applyBorder="1"/>
    <xf numFmtId="0" fontId="2" fillId="0" borderId="1" xfId="0" applyFont="1" applyBorder="1"/>
    <xf numFmtId="49" fontId="31" fillId="0" borderId="1" xfId="0" applyNumberFormat="1" applyFont="1" applyBorder="1" applyAlignment="1">
      <alignment vertical="center"/>
    </xf>
    <xf numFmtId="0" fontId="32" fillId="0" borderId="0" xfId="0" applyFont="1" applyAlignment="1">
      <alignment horizontal="center"/>
    </xf>
    <xf numFmtId="0" fontId="32" fillId="0" borderId="0" xfId="0" applyFont="1" applyAlignment="1">
      <alignment wrapText="1"/>
    </xf>
    <xf numFmtId="0" fontId="5" fillId="0" borderId="10" xfId="0" applyFont="1" applyBorder="1" applyAlignment="1">
      <alignment vertical="center"/>
    </xf>
    <xf numFmtId="0" fontId="4" fillId="0" borderId="0" xfId="0" applyFont="1" applyAlignment="1">
      <alignment vertical="center"/>
    </xf>
    <xf numFmtId="0" fontId="4" fillId="2" borderId="2" xfId="0" applyFont="1" applyFill="1" applyBorder="1" applyAlignment="1">
      <alignment horizontal="left" vertical="center"/>
    </xf>
    <xf numFmtId="0" fontId="4" fillId="2" borderId="6" xfId="0" applyFont="1" applyFill="1" applyBorder="1" applyAlignment="1">
      <alignment horizontal="left" vertical="center"/>
    </xf>
    <xf numFmtId="0" fontId="1" fillId="0" borderId="0" xfId="0" applyFont="1" applyAlignment="1">
      <alignmen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6" fillId="0" borderId="0" xfId="0" applyFont="1"/>
    <xf numFmtId="0" fontId="6" fillId="0" borderId="0" xfId="0" applyFont="1" applyAlignment="1">
      <alignment wrapText="1"/>
    </xf>
    <xf numFmtId="0" fontId="6" fillId="0" borderId="0" xfId="0" applyFont="1" applyAlignment="1">
      <alignment horizontal="center"/>
    </xf>
    <xf numFmtId="0" fontId="4" fillId="0" borderId="8" xfId="0" applyFont="1" applyBorder="1" applyAlignment="1">
      <alignment wrapText="1"/>
    </xf>
    <xf numFmtId="0" fontId="46" fillId="0" borderId="15" xfId="0" applyFont="1" applyBorder="1" applyAlignment="1">
      <alignment wrapText="1"/>
    </xf>
    <xf numFmtId="0" fontId="53" fillId="0" borderId="0" xfId="0" applyFont="1"/>
    <xf numFmtId="0" fontId="0" fillId="0" borderId="0" xfId="0" applyAlignment="1">
      <alignment horizontal="left"/>
    </xf>
    <xf numFmtId="0" fontId="19" fillId="0" borderId="0" xfId="0" applyFont="1" applyAlignment="1">
      <alignment horizontal="left"/>
    </xf>
    <xf numFmtId="0" fontId="14" fillId="0" borderId="0" xfId="0" applyFont="1" applyAlignment="1">
      <alignment horizontal="left"/>
    </xf>
    <xf numFmtId="0" fontId="5" fillId="0" borderId="2" xfId="0" applyFont="1" applyBorder="1" applyAlignment="1">
      <alignment vertical="top" wrapText="1"/>
    </xf>
    <xf numFmtId="169" fontId="31" fillId="0" borderId="9" xfId="0" applyNumberFormat="1" applyFont="1" applyBorder="1" applyAlignment="1">
      <alignment horizontal="left"/>
    </xf>
    <xf numFmtId="0" fontId="31" fillId="0" borderId="3" xfId="0" applyFont="1" applyBorder="1"/>
    <xf numFmtId="0" fontId="31" fillId="0" borderId="9" xfId="0" applyFont="1" applyBorder="1"/>
    <xf numFmtId="0" fontId="5" fillId="0" borderId="6" xfId="0" applyFont="1" applyBorder="1" applyAlignment="1">
      <alignment vertical="top" wrapText="1"/>
    </xf>
    <xf numFmtId="0" fontId="5" fillId="0" borderId="0" xfId="0" applyFont="1" applyAlignment="1">
      <alignment vertical="top" wrapText="1"/>
    </xf>
    <xf numFmtId="0" fontId="31" fillId="0" borderId="12" xfId="0" applyFont="1" applyBorder="1"/>
    <xf numFmtId="0" fontId="31" fillId="0" borderId="12" xfId="0" applyFont="1" applyBorder="1" applyAlignment="1">
      <alignment horizontal="left"/>
    </xf>
    <xf numFmtId="0" fontId="5" fillId="0" borderId="11" xfId="0" applyFont="1" applyBorder="1" applyAlignment="1">
      <alignment vertical="top" wrapText="1"/>
    </xf>
    <xf numFmtId="0" fontId="5" fillId="0" borderId="8" xfId="0" applyFont="1" applyBorder="1" applyAlignment="1">
      <alignment vertical="top" wrapText="1"/>
    </xf>
    <xf numFmtId="0" fontId="31" fillId="0" borderId="8" xfId="0" applyFont="1" applyBorder="1"/>
    <xf numFmtId="0" fontId="31" fillId="0" borderId="7" xfId="0" applyFont="1" applyBorder="1"/>
    <xf numFmtId="0" fontId="18" fillId="0" borderId="11" xfId="0" applyFont="1" applyBorder="1" applyAlignment="1">
      <alignment horizontal="right" vertical="top" wrapText="1"/>
    </xf>
    <xf numFmtId="0" fontId="3" fillId="0" borderId="6" xfId="0" applyFont="1" applyBorder="1" applyAlignment="1">
      <alignment vertical="top" wrapText="1"/>
    </xf>
    <xf numFmtId="0" fontId="31" fillId="0" borderId="12" xfId="0" applyFont="1" applyBorder="1" applyAlignment="1">
      <alignment horizontal="left" vertical="top" wrapText="1"/>
    </xf>
    <xf numFmtId="0" fontId="31" fillId="0" borderId="7" xfId="0" applyFont="1" applyBorder="1" applyAlignment="1">
      <alignment horizontal="left" vertical="top" wrapText="1"/>
    </xf>
    <xf numFmtId="0" fontId="31" fillId="0" borderId="6" xfId="0" applyFont="1" applyBorder="1" applyAlignment="1">
      <alignment horizontal="left"/>
    </xf>
    <xf numFmtId="0" fontId="31" fillId="0" borderId="0" xfId="0" applyFont="1" applyAlignment="1">
      <alignment horizontal="left"/>
    </xf>
    <xf numFmtId="0" fontId="14" fillId="0" borderId="11" xfId="0" applyFont="1" applyBorder="1" applyAlignment="1">
      <alignment vertical="top" wrapText="1"/>
    </xf>
    <xf numFmtId="0" fontId="3" fillId="0" borderId="0" xfId="0" applyFont="1" applyAlignment="1">
      <alignment vertical="top" wrapText="1"/>
    </xf>
    <xf numFmtId="0" fontId="44" fillId="0" borderId="2" xfId="0" applyFont="1" applyBorder="1" applyAlignment="1">
      <alignment vertical="top" wrapText="1"/>
    </xf>
    <xf numFmtId="0" fontId="39" fillId="0" borderId="3" xfId="0" applyFont="1" applyBorder="1" applyAlignment="1">
      <alignment vertical="top"/>
    </xf>
    <xf numFmtId="0" fontId="39" fillId="0" borderId="3" xfId="0" applyFont="1" applyBorder="1"/>
    <xf numFmtId="0" fontId="44" fillId="0" borderId="6" xfId="0" applyFont="1" applyBorder="1" applyAlignment="1">
      <alignment vertical="top" wrapText="1"/>
    </xf>
    <xf numFmtId="0" fontId="39" fillId="0" borderId="0" xfId="0" applyFont="1" applyAlignment="1">
      <alignment vertical="top"/>
    </xf>
    <xf numFmtId="0" fontId="13" fillId="0" borderId="6" xfId="0" applyFont="1" applyBorder="1" applyAlignment="1">
      <alignment vertical="top" wrapText="1"/>
    </xf>
    <xf numFmtId="0" fontId="13" fillId="0" borderId="11" xfId="0" applyFont="1" applyBorder="1" applyAlignment="1">
      <alignment vertical="top" wrapText="1"/>
    </xf>
    <xf numFmtId="0" fontId="39" fillId="0" borderId="8" xfId="0" applyFont="1" applyBorder="1" applyAlignment="1">
      <alignment vertical="top"/>
    </xf>
    <xf numFmtId="0" fontId="39" fillId="0" borderId="8" xfId="0" applyFont="1" applyBorder="1"/>
    <xf numFmtId="0" fontId="4" fillId="0" borderId="0" xfId="0" applyFont="1" applyAlignment="1">
      <alignment horizontal="left" indent="1"/>
    </xf>
    <xf numFmtId="0" fontId="5" fillId="0" borderId="9" xfId="0" applyFont="1" applyBorder="1" applyAlignment="1">
      <alignment horizontal="left" wrapText="1"/>
    </xf>
    <xf numFmtId="0" fontId="5" fillId="0" borderId="14" xfId="0" applyFont="1" applyBorder="1" applyAlignment="1">
      <alignment wrapText="1"/>
    </xf>
    <xf numFmtId="0" fontId="45" fillId="0" borderId="14" xfId="0" applyFont="1" applyBorder="1" applyAlignment="1">
      <alignment horizontal="center" vertical="top" wrapText="1"/>
    </xf>
    <xf numFmtId="0" fontId="5" fillId="0" borderId="7" xfId="0" applyFont="1" applyBorder="1" applyAlignment="1">
      <alignment vertical="top" wrapText="1"/>
    </xf>
    <xf numFmtId="0" fontId="44" fillId="0" borderId="10" xfId="0" applyFont="1" applyBorder="1" applyAlignment="1">
      <alignment horizontal="center" vertical="top" wrapText="1"/>
    </xf>
    <xf numFmtId="0" fontId="44" fillId="0" borderId="1" xfId="0" applyFont="1" applyBorder="1" applyAlignment="1">
      <alignment horizontal="center" vertical="top"/>
    </xf>
    <xf numFmtId="0" fontId="3" fillId="0" borderId="1" xfId="0" applyFont="1" applyBorder="1" applyAlignment="1">
      <alignment vertical="top" wrapText="1"/>
    </xf>
    <xf numFmtId="0" fontId="45" fillId="19"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wrapText="1"/>
    </xf>
    <xf numFmtId="0" fontId="3" fillId="0" borderId="1" xfId="0" applyFont="1" applyBorder="1" applyAlignment="1">
      <alignment horizontal="left" wrapText="1"/>
    </xf>
    <xf numFmtId="0" fontId="10" fillId="0" borderId="0" xfId="0" applyFont="1" applyAlignment="1">
      <alignment vertical="top" wrapText="1"/>
    </xf>
    <xf numFmtId="0" fontId="10" fillId="0" borderId="0" xfId="0" applyFont="1"/>
    <xf numFmtId="0" fontId="4" fillId="0" borderId="0" xfId="0" applyFont="1" applyAlignment="1">
      <alignment horizontal="left" indent="2"/>
    </xf>
    <xf numFmtId="0" fontId="5" fillId="0" borderId="14" xfId="0" applyFont="1" applyBorder="1" applyAlignment="1">
      <alignment horizontal="center" wrapText="1"/>
    </xf>
    <xf numFmtId="0" fontId="5" fillId="0" borderId="2" xfId="0" applyFont="1" applyBorder="1" applyAlignment="1">
      <alignment wrapText="1"/>
    </xf>
    <xf numFmtId="0" fontId="5" fillId="0" borderId="15" xfId="0" applyFont="1" applyBorder="1" applyAlignment="1">
      <alignment vertical="top" wrapText="1"/>
    </xf>
    <xf numFmtId="0" fontId="10" fillId="0" borderId="11" xfId="0" applyFont="1" applyBorder="1" applyAlignment="1">
      <alignment wrapText="1"/>
    </xf>
    <xf numFmtId="0" fontId="44" fillId="0" borderId="1" xfId="0" applyFont="1" applyBorder="1" applyAlignment="1">
      <alignment horizontal="center" vertical="top" wrapText="1"/>
    </xf>
    <xf numFmtId="0" fontId="1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4" xfId="0" applyFont="1" applyBorder="1" applyAlignment="1">
      <alignment horizontal="left" vertical="center" wrapText="1"/>
    </xf>
    <xf numFmtId="0" fontId="3" fillId="0" borderId="14" xfId="0" applyFont="1" applyBorder="1" applyAlignment="1">
      <alignment vertical="top" wrapText="1"/>
    </xf>
    <xf numFmtId="0" fontId="3" fillId="0" borderId="15" xfId="0" applyFont="1" applyBorder="1" applyAlignment="1">
      <alignment vertical="top" wrapText="1"/>
    </xf>
    <xf numFmtId="0" fontId="3" fillId="0" borderId="15" xfId="0" applyFont="1" applyBorder="1" applyAlignment="1">
      <alignment horizontal="center" vertical="top" wrapText="1"/>
    </xf>
    <xf numFmtId="0" fontId="10" fillId="0" borderId="15" xfId="0" quotePrefix="1" applyFont="1" applyBorder="1" applyAlignment="1">
      <alignment wrapText="1"/>
    </xf>
    <xf numFmtId="0" fontId="3" fillId="0" borderId="15" xfId="0" applyFont="1" applyBorder="1" applyAlignment="1">
      <alignment horizontal="left" vertical="top" wrapText="1"/>
    </xf>
    <xf numFmtId="0" fontId="3" fillId="0" borderId="9" xfId="0" applyFont="1" applyBorder="1" applyAlignment="1">
      <alignment vertical="top" wrapText="1"/>
    </xf>
    <xf numFmtId="0" fontId="3" fillId="0" borderId="12" xfId="0" applyFont="1" applyBorder="1" applyAlignment="1">
      <alignment vertical="top" wrapText="1"/>
    </xf>
    <xf numFmtId="0" fontId="10" fillId="0" borderId="0" xfId="0" applyFont="1" applyAlignment="1">
      <alignment textRotation="90"/>
    </xf>
    <xf numFmtId="0" fontId="13" fillId="0" borderId="13" xfId="0" applyFont="1" applyBorder="1" applyAlignment="1">
      <alignment horizontal="center" vertical="top" wrapText="1"/>
    </xf>
    <xf numFmtId="0" fontId="13" fillId="0" borderId="0" xfId="0" applyFont="1" applyAlignment="1">
      <alignment horizontal="left" vertical="top" wrapText="1"/>
    </xf>
    <xf numFmtId="0" fontId="3" fillId="0" borderId="13" xfId="0" applyFont="1" applyBorder="1" applyAlignment="1">
      <alignment vertical="top" wrapText="1"/>
    </xf>
    <xf numFmtId="0" fontId="3" fillId="0" borderId="13" xfId="0" applyFont="1" applyBorder="1" applyAlignment="1">
      <alignment horizontal="center" vertical="top" wrapText="1"/>
    </xf>
    <xf numFmtId="0" fontId="13" fillId="0" borderId="13" xfId="0" applyFont="1" applyBorder="1" applyAlignment="1">
      <alignment vertical="top" wrapText="1"/>
    </xf>
    <xf numFmtId="0" fontId="13" fillId="0" borderId="0" xfId="0" applyFont="1" applyAlignment="1">
      <alignment vertical="top" wrapText="1"/>
    </xf>
    <xf numFmtId="0" fontId="50" fillId="0" borderId="13" xfId="0" applyFont="1" applyBorder="1" applyAlignment="1">
      <alignment vertical="top" wrapText="1"/>
    </xf>
    <xf numFmtId="0" fontId="31" fillId="0" borderId="0" xfId="0" applyFont="1" applyAlignment="1">
      <alignment vertical="top" wrapText="1"/>
    </xf>
    <xf numFmtId="0" fontId="31" fillId="0" borderId="15" xfId="0" applyFont="1" applyBorder="1" applyAlignment="1">
      <alignment vertical="top" wrapText="1"/>
    </xf>
    <xf numFmtId="0" fontId="49" fillId="0" borderId="11" xfId="0" applyFont="1" applyBorder="1" applyAlignment="1">
      <alignment vertical="top" wrapText="1"/>
    </xf>
    <xf numFmtId="0" fontId="5" fillId="0" borderId="14" xfId="0" applyFont="1" applyBorder="1" applyAlignment="1">
      <alignment horizontal="center"/>
    </xf>
    <xf numFmtId="0" fontId="13" fillId="0" borderId="15" xfId="0" applyFont="1" applyBorder="1" applyAlignment="1">
      <alignment horizontal="center" vertical="top" wrapText="1"/>
    </xf>
    <xf numFmtId="0" fontId="3" fillId="0" borderId="2" xfId="0" applyFont="1" applyBorder="1" applyAlignment="1">
      <alignment horizontal="left" wrapText="1"/>
    </xf>
    <xf numFmtId="0" fontId="3" fillId="19" borderId="14" xfId="0" applyFont="1" applyFill="1" applyBorder="1" applyAlignment="1">
      <alignment vertical="top" wrapText="1"/>
    </xf>
    <xf numFmtId="0" fontId="3" fillId="0" borderId="10" xfId="0" applyFont="1" applyBorder="1" applyAlignment="1">
      <alignment horizontal="left" vertical="center" wrapText="1"/>
    </xf>
    <xf numFmtId="0" fontId="3" fillId="0" borderId="11" xfId="0" applyFont="1" applyBorder="1" applyAlignment="1">
      <alignment vertical="top" wrapText="1"/>
    </xf>
    <xf numFmtId="0" fontId="51" fillId="0" borderId="0" xfId="0" applyFont="1" applyAlignment="1">
      <alignment horizontal="left"/>
    </xf>
    <xf numFmtId="0" fontId="46" fillId="0" borderId="0" xfId="0" applyFont="1"/>
    <xf numFmtId="0" fontId="5" fillId="0" borderId="9" xfId="0" applyFont="1" applyBorder="1" applyAlignment="1">
      <alignment vertical="top" wrapText="1"/>
    </xf>
    <xf numFmtId="0" fontId="45" fillId="0" borderId="15" xfId="0" applyFont="1" applyBorder="1" applyAlignment="1">
      <alignment horizontal="center" vertical="top" wrapText="1"/>
    </xf>
    <xf numFmtId="0" fontId="52" fillId="0" borderId="0" xfId="0" applyFont="1"/>
    <xf numFmtId="0" fontId="13" fillId="0" borderId="10" xfId="0" applyFont="1" applyBorder="1" applyAlignment="1">
      <alignment vertical="top" wrapText="1"/>
    </xf>
    <xf numFmtId="0" fontId="13" fillId="0" borderId="0" xfId="0" applyFont="1" applyAlignment="1">
      <alignment horizontal="left"/>
    </xf>
    <xf numFmtId="0" fontId="5" fillId="0" borderId="5" xfId="0" applyFont="1" applyBorder="1" applyAlignment="1">
      <alignment horizontal="left"/>
    </xf>
    <xf numFmtId="0" fontId="39" fillId="0" borderId="11" xfId="0" quotePrefix="1" applyFont="1" applyBorder="1" applyAlignment="1">
      <alignment horizontal="left" vertical="center" indent="1"/>
    </xf>
    <xf numFmtId="0" fontId="39" fillId="0" borderId="4" xfId="0" applyFont="1" applyBorder="1" applyAlignment="1">
      <alignment horizontal="left" vertical="center"/>
    </xf>
    <xf numFmtId="0" fontId="39" fillId="0" borderId="5" xfId="0" applyFont="1" applyBorder="1" applyAlignment="1">
      <alignment horizontal="left" vertical="center"/>
    </xf>
    <xf numFmtId="0" fontId="39" fillId="0" borderId="1" xfId="0" applyFont="1" applyBorder="1" applyAlignment="1">
      <alignment horizontal="left" vertical="center"/>
    </xf>
    <xf numFmtId="0" fontId="44" fillId="0" borderId="1" xfId="0" applyFont="1" applyBorder="1" applyAlignment="1">
      <alignment wrapText="1"/>
    </xf>
    <xf numFmtId="0" fontId="5" fillId="0" borderId="5" xfId="0" applyFont="1" applyBorder="1" applyAlignment="1">
      <alignment horizontal="left" wrapText="1"/>
    </xf>
    <xf numFmtId="0" fontId="2" fillId="0" borderId="1" xfId="0" applyFont="1" applyBorder="1" applyAlignment="1">
      <alignment horizontal="center" vertical="top" wrapText="1"/>
    </xf>
    <xf numFmtId="0" fontId="5" fillId="0" borderId="0" xfId="0" applyFont="1" applyAlignment="1">
      <alignment horizontal="right"/>
    </xf>
    <xf numFmtId="0" fontId="5" fillId="0" borderId="1" xfId="0" applyFont="1" applyBorder="1"/>
    <xf numFmtId="0" fontId="5" fillId="0" borderId="1" xfId="0" applyFont="1" applyBorder="1" applyAlignment="1">
      <alignment horizontal="center"/>
    </xf>
    <xf numFmtId="0" fontId="39" fillId="0" borderId="0" xfId="0" applyFont="1" applyAlignment="1">
      <alignment horizontal="left" indent="1"/>
    </xf>
    <xf numFmtId="0" fontId="46" fillId="0" borderId="2" xfId="0" applyFont="1" applyBorder="1"/>
    <xf numFmtId="0" fontId="10" fillId="0" borderId="2" xfId="0" applyFont="1" applyBorder="1"/>
    <xf numFmtId="0" fontId="10" fillId="0" borderId="11" xfId="0" applyFont="1" applyBorder="1"/>
    <xf numFmtId="0" fontId="13" fillId="0" borderId="1" xfId="0" applyFont="1" applyBorder="1" applyAlignment="1" applyProtection="1">
      <alignment vertical="top" wrapText="1"/>
      <protection locked="0"/>
    </xf>
    <xf numFmtId="0" fontId="13" fillId="0" borderId="13" xfId="0" applyFont="1" applyBorder="1" applyProtection="1">
      <protection locked="0"/>
    </xf>
    <xf numFmtId="0" fontId="13" fillId="0" borderId="13" xfId="0" applyFont="1" applyBorder="1" applyAlignment="1" applyProtection="1">
      <alignment horizontal="center"/>
      <protection locked="0"/>
    </xf>
    <xf numFmtId="0" fontId="13" fillId="0" borderId="15" xfId="0" applyFont="1" applyBorder="1" applyProtection="1">
      <protection locked="0"/>
    </xf>
    <xf numFmtId="0" fontId="13" fillId="0" borderId="15" xfId="0" applyFont="1" applyBorder="1" applyAlignment="1" applyProtection="1">
      <alignment horizontal="center"/>
      <protection locked="0"/>
    </xf>
    <xf numFmtId="0" fontId="10" fillId="0" borderId="14" xfId="0" applyFont="1" applyBorder="1" applyAlignment="1" applyProtection="1">
      <alignment horizontal="center" vertical="top" wrapText="1"/>
      <protection locked="0"/>
    </xf>
    <xf numFmtId="0" fontId="10" fillId="0" borderId="20" xfId="0" applyFont="1" applyBorder="1" applyAlignment="1" applyProtection="1">
      <alignment horizontal="center" vertical="top" wrapText="1"/>
      <protection locked="0"/>
    </xf>
    <xf numFmtId="0" fontId="13" fillId="0" borderId="10" xfId="0" applyFont="1" applyBorder="1" applyAlignment="1" applyProtection="1">
      <alignment horizontal="left" vertical="top" wrapText="1"/>
      <protection locked="0"/>
    </xf>
    <xf numFmtId="0" fontId="10" fillId="0" borderId="10" xfId="0" applyFont="1" applyBorder="1" applyAlignment="1" applyProtection="1">
      <alignment vertical="top" wrapText="1"/>
      <protection locked="0"/>
    </xf>
    <xf numFmtId="0" fontId="10" fillId="0" borderId="15" xfId="0" applyFont="1" applyBorder="1" applyAlignment="1" applyProtection="1">
      <alignment vertical="top" wrapText="1"/>
      <protection locked="0"/>
    </xf>
    <xf numFmtId="0" fontId="10" fillId="0" borderId="14" xfId="0" applyFont="1" applyBorder="1" applyAlignment="1" applyProtection="1">
      <alignment vertical="top" wrapText="1"/>
      <protection locked="0"/>
    </xf>
    <xf numFmtId="0" fontId="10" fillId="0" borderId="1" xfId="0" applyFont="1" applyBorder="1" applyAlignment="1" applyProtection="1">
      <alignment vertical="top" wrapText="1"/>
      <protection locked="0"/>
    </xf>
    <xf numFmtId="0" fontId="31" fillId="0" borderId="0" xfId="0" applyFont="1" applyProtection="1">
      <protection hidden="1"/>
    </xf>
    <xf numFmtId="0" fontId="0" fillId="0" borderId="0" xfId="0" applyAlignment="1" applyProtection="1">
      <alignment horizontal="left"/>
      <protection hidden="1"/>
    </xf>
    <xf numFmtId="0" fontId="3" fillId="9" borderId="1" xfId="2" applyFill="1" applyBorder="1" applyAlignment="1">
      <alignment horizontal="left" vertical="top" wrapText="1"/>
    </xf>
    <xf numFmtId="0" fontId="5" fillId="9" borderId="1" xfId="2" applyFont="1" applyFill="1" applyBorder="1" applyAlignment="1">
      <alignment horizontal="left" vertical="top" wrapText="1"/>
    </xf>
    <xf numFmtId="0" fontId="3" fillId="0" borderId="0" xfId="2"/>
    <xf numFmtId="0" fontId="4" fillId="7" borderId="1" xfId="2" applyFont="1" applyFill="1" applyBorder="1" applyAlignment="1">
      <alignment vertical="top"/>
    </xf>
    <xf numFmtId="0" fontId="6" fillId="0" borderId="1" xfId="2" applyFont="1" applyBorder="1" applyAlignment="1">
      <alignment vertical="top"/>
    </xf>
    <xf numFmtId="0" fontId="6" fillId="0" borderId="0" xfId="2" applyFont="1"/>
    <xf numFmtId="49" fontId="5" fillId="9" borderId="1" xfId="2" applyNumberFormat="1" applyFont="1" applyFill="1" applyBorder="1" applyAlignment="1">
      <alignment vertical="center"/>
    </xf>
    <xf numFmtId="0" fontId="5" fillId="0" borderId="1" xfId="3" applyFont="1" applyBorder="1" applyAlignment="1">
      <alignment vertical="top" wrapText="1"/>
    </xf>
    <xf numFmtId="0" fontId="5" fillId="7" borderId="1" xfId="2" applyFont="1" applyFill="1" applyBorder="1" applyAlignment="1">
      <alignment vertical="top" wrapText="1"/>
    </xf>
    <xf numFmtId="49" fontId="18" fillId="9" borderId="1" xfId="2" applyNumberFormat="1" applyFont="1" applyFill="1" applyBorder="1" applyAlignment="1">
      <alignment vertical="center"/>
    </xf>
    <xf numFmtId="49" fontId="3" fillId="10" borderId="1" xfId="2" applyNumberFormat="1" applyFill="1" applyBorder="1" applyAlignment="1">
      <alignment horizontal="center" vertical="center" wrapText="1"/>
    </xf>
    <xf numFmtId="0" fontId="3" fillId="10" borderId="1" xfId="2" applyFill="1" applyBorder="1" applyAlignment="1">
      <alignment vertical="top" wrapText="1"/>
    </xf>
    <xf numFmtId="0" fontId="3" fillId="10" borderId="1" xfId="2" applyFill="1" applyBorder="1" applyAlignment="1">
      <alignment horizontal="left" vertical="top" wrapText="1"/>
    </xf>
    <xf numFmtId="0" fontId="3" fillId="11" borderId="1" xfId="2" applyFill="1" applyBorder="1" applyAlignment="1">
      <alignment horizontal="left" vertical="top" wrapText="1"/>
    </xf>
    <xf numFmtId="0" fontId="3" fillId="10" borderId="1" xfId="2" quotePrefix="1" applyFill="1" applyBorder="1" applyAlignment="1">
      <alignment vertical="top" wrapText="1"/>
    </xf>
    <xf numFmtId="0" fontId="3" fillId="12" borderId="1" xfId="2" applyFill="1" applyBorder="1" applyAlignment="1">
      <alignment vertical="top" wrapText="1"/>
    </xf>
    <xf numFmtId="49" fontId="3" fillId="5" borderId="1" xfId="2" applyNumberFormat="1" applyFill="1" applyBorder="1" applyAlignment="1">
      <alignment horizontal="center" vertical="center" wrapText="1"/>
    </xf>
    <xf numFmtId="49" fontId="18" fillId="9" borderId="1" xfId="2" applyNumberFormat="1" applyFont="1" applyFill="1" applyBorder="1" applyAlignment="1">
      <alignment vertical="center" wrapText="1"/>
    </xf>
    <xf numFmtId="0" fontId="22" fillId="5" borderId="1" xfId="2" applyFont="1" applyFill="1" applyBorder="1" applyAlignment="1">
      <alignment vertical="top" wrapText="1"/>
    </xf>
    <xf numFmtId="0" fontId="3" fillId="14" borderId="10" xfId="2" applyFill="1" applyBorder="1" applyAlignment="1">
      <alignment horizontal="left" vertical="top" wrapText="1"/>
    </xf>
    <xf numFmtId="0" fontId="3" fillId="5" borderId="10" xfId="2" applyFill="1" applyBorder="1" applyAlignment="1">
      <alignment horizontal="left" vertical="top" wrapText="1"/>
    </xf>
    <xf numFmtId="49" fontId="3" fillId="9" borderId="1" xfId="2" applyNumberFormat="1" applyFill="1" applyBorder="1" applyAlignment="1">
      <alignment vertical="center"/>
    </xf>
    <xf numFmtId="0" fontId="3" fillId="5" borderId="1" xfId="3" applyFill="1" applyBorder="1" applyAlignment="1">
      <alignment vertical="top" wrapText="1"/>
    </xf>
    <xf numFmtId="0" fontId="3" fillId="13" borderId="1" xfId="3" applyFill="1" applyBorder="1" applyAlignment="1">
      <alignment vertical="top" wrapText="1"/>
    </xf>
    <xf numFmtId="49" fontId="3" fillId="13" borderId="1" xfId="2" applyNumberFormat="1" applyFill="1" applyBorder="1" applyAlignment="1">
      <alignment horizontal="center" vertical="center" wrapText="1"/>
    </xf>
    <xf numFmtId="0" fontId="5" fillId="0" borderId="1" xfId="2" applyFont="1" applyBorder="1" applyAlignment="1">
      <alignment vertical="top"/>
    </xf>
    <xf numFmtId="0" fontId="3" fillId="0" borderId="1" xfId="2" applyBorder="1" applyAlignment="1">
      <alignment vertical="top"/>
    </xf>
    <xf numFmtId="0" fontId="3" fillId="12" borderId="1" xfId="2" applyFill="1" applyBorder="1" applyAlignment="1">
      <alignment horizontal="left" vertical="top" wrapText="1"/>
    </xf>
    <xf numFmtId="0" fontId="3" fillId="5" borderId="1" xfId="2" applyFill="1" applyBorder="1" applyAlignment="1">
      <alignment vertical="top" wrapText="1"/>
    </xf>
    <xf numFmtId="0" fontId="5" fillId="0" borderId="1" xfId="2" applyFont="1" applyBorder="1" applyAlignment="1">
      <alignment vertical="top" wrapText="1"/>
    </xf>
    <xf numFmtId="0" fontId="3" fillId="13" borderId="1" xfId="2" applyFill="1" applyBorder="1" applyAlignment="1">
      <alignment horizontal="left" vertical="top" wrapText="1"/>
    </xf>
    <xf numFmtId="0" fontId="3" fillId="5" borderId="1" xfId="2" applyFill="1" applyBorder="1" applyAlignment="1">
      <alignment horizontal="left" vertical="top" wrapText="1"/>
    </xf>
    <xf numFmtId="49" fontId="3" fillId="5" borderId="1" xfId="2" applyNumberFormat="1" applyFill="1" applyBorder="1" applyAlignment="1">
      <alignment vertical="top" wrapText="1"/>
    </xf>
    <xf numFmtId="49" fontId="3" fillId="15" borderId="1" xfId="2" applyNumberFormat="1" applyFill="1" applyBorder="1" applyAlignment="1">
      <alignment horizontal="center" vertical="center" wrapText="1"/>
    </xf>
    <xf numFmtId="0" fontId="22" fillId="15" borderId="1" xfId="2" applyFont="1" applyFill="1" applyBorder="1" applyAlignment="1">
      <alignment vertical="top" wrapText="1"/>
    </xf>
    <xf numFmtId="0" fontId="3" fillId="15" borderId="1" xfId="2" applyFill="1" applyBorder="1" applyAlignment="1">
      <alignment vertical="top" wrapText="1"/>
    </xf>
    <xf numFmtId="0" fontId="3" fillId="15" borderId="1" xfId="2" quotePrefix="1" applyFill="1" applyBorder="1" applyAlignment="1">
      <alignment vertical="top" wrapText="1"/>
    </xf>
    <xf numFmtId="49" fontId="3" fillId="11" borderId="1" xfId="2" applyNumberFormat="1" applyFill="1" applyBorder="1" applyAlignment="1">
      <alignment horizontal="center" vertical="center" wrapText="1"/>
    </xf>
    <xf numFmtId="0" fontId="3" fillId="11" borderId="1" xfId="2" applyFill="1" applyBorder="1" applyAlignment="1">
      <alignment vertical="top" wrapText="1"/>
    </xf>
    <xf numFmtId="0" fontId="3" fillId="0" borderId="1" xfId="2" applyBorder="1" applyAlignment="1">
      <alignment vertical="top" wrapText="1"/>
    </xf>
    <xf numFmtId="49" fontId="3" fillId="13" borderId="1" xfId="2" applyNumberFormat="1" applyFill="1" applyBorder="1" applyAlignment="1">
      <alignment vertical="top" wrapText="1"/>
    </xf>
    <xf numFmtId="49" fontId="3" fillId="13" borderId="1" xfId="2" applyNumberFormat="1" applyFill="1" applyBorder="1" applyAlignment="1">
      <alignment horizontal="left" vertical="top" wrapText="1"/>
    </xf>
    <xf numFmtId="0" fontId="3" fillId="5" borderId="1" xfId="2" quotePrefix="1" applyFill="1" applyBorder="1" applyAlignment="1">
      <alignment vertical="top" wrapText="1"/>
    </xf>
    <xf numFmtId="0" fontId="4" fillId="0" borderId="1" xfId="2" applyFont="1" applyBorder="1" applyAlignment="1">
      <alignment vertical="top"/>
    </xf>
    <xf numFmtId="0" fontId="3" fillId="10" borderId="1" xfId="3" applyFill="1" applyBorder="1" applyAlignment="1">
      <alignment vertical="top" wrapText="1"/>
    </xf>
    <xf numFmtId="0" fontId="3" fillId="10" borderId="1" xfId="2" applyFill="1" applyBorder="1" applyAlignment="1">
      <alignment horizontal="justify" vertical="top" wrapText="1"/>
    </xf>
    <xf numFmtId="0" fontId="3" fillId="13" borderId="1" xfId="2" applyFill="1" applyBorder="1" applyAlignment="1">
      <alignment horizontal="justify" vertical="top" wrapText="1"/>
    </xf>
    <xf numFmtId="49" fontId="3" fillId="4" borderId="1" xfId="2" applyNumberFormat="1" applyFill="1" applyBorder="1" applyAlignment="1">
      <alignment horizontal="center" vertical="center" wrapText="1"/>
    </xf>
    <xf numFmtId="0" fontId="3" fillId="15" borderId="1" xfId="2" applyFill="1" applyBorder="1" applyAlignment="1">
      <alignment horizontal="left" vertical="top" wrapText="1"/>
    </xf>
    <xf numFmtId="0" fontId="22" fillId="4" borderId="1" xfId="2" applyFont="1" applyFill="1" applyBorder="1" applyAlignment="1">
      <alignment vertical="top" wrapText="1"/>
    </xf>
    <xf numFmtId="0" fontId="3" fillId="4" borderId="1" xfId="2" applyFill="1" applyBorder="1" applyAlignment="1">
      <alignment vertical="top" wrapText="1"/>
    </xf>
    <xf numFmtId="0" fontId="22" fillId="10" borderId="1" xfId="2" applyFont="1" applyFill="1" applyBorder="1" applyAlignment="1">
      <alignment vertical="top" wrapText="1"/>
    </xf>
    <xf numFmtId="49" fontId="3" fillId="12" borderId="1" xfId="2" applyNumberFormat="1" applyFill="1" applyBorder="1" applyAlignment="1">
      <alignment horizontal="center" vertical="center" wrapText="1"/>
    </xf>
    <xf numFmtId="0" fontId="3" fillId="12" borderId="1" xfId="2" quotePrefix="1" applyFill="1" applyBorder="1" applyAlignment="1">
      <alignment vertical="top" wrapText="1"/>
    </xf>
    <xf numFmtId="49" fontId="3" fillId="13" borderId="1" xfId="2" applyNumberFormat="1" applyFill="1" applyBorder="1" applyAlignment="1">
      <alignment horizontal="justify" vertical="top" wrapText="1"/>
    </xf>
    <xf numFmtId="49" fontId="3" fillId="15" borderId="1" xfId="2" applyNumberFormat="1" applyFill="1" applyBorder="1" applyAlignment="1">
      <alignment horizontal="justify" vertical="top" wrapText="1"/>
    </xf>
    <xf numFmtId="0" fontId="3" fillId="10" borderId="1" xfId="3" quotePrefix="1" applyFill="1" applyBorder="1" applyAlignment="1">
      <alignment vertical="top" wrapText="1"/>
    </xf>
    <xf numFmtId="0" fontId="3" fillId="5" borderId="1" xfId="3" quotePrefix="1" applyFill="1" applyBorder="1" applyAlignment="1">
      <alignment vertical="top" wrapText="1"/>
    </xf>
    <xf numFmtId="0" fontId="4" fillId="0" borderId="1" xfId="2" applyFont="1" applyBorder="1" applyAlignment="1">
      <alignment vertical="top" wrapText="1"/>
    </xf>
    <xf numFmtId="0" fontId="6" fillId="0" borderId="1" xfId="2" applyFont="1" applyBorder="1" applyAlignment="1">
      <alignment vertical="top" wrapText="1"/>
    </xf>
    <xf numFmtId="0" fontId="6" fillId="0" borderId="0" xfId="2" applyFont="1" applyAlignment="1">
      <alignment wrapText="1"/>
    </xf>
    <xf numFmtId="0" fontId="3" fillId="5" borderId="1" xfId="3" applyFill="1" applyBorder="1" applyAlignment="1">
      <alignment horizontal="left" vertical="top" wrapText="1"/>
    </xf>
    <xf numFmtId="49" fontId="27" fillId="9" borderId="1" xfId="2" applyNumberFormat="1" applyFont="1" applyFill="1" applyBorder="1" applyAlignment="1">
      <alignment vertical="center"/>
    </xf>
    <xf numFmtId="0" fontId="22" fillId="13" borderId="1" xfId="2" applyFont="1" applyFill="1" applyBorder="1" applyAlignment="1">
      <alignment vertical="top" wrapText="1"/>
    </xf>
    <xf numFmtId="0" fontId="22" fillId="13" borderId="1" xfId="2" applyFont="1" applyFill="1" applyBorder="1" applyAlignment="1">
      <alignment horizontal="left" vertical="top" wrapText="1"/>
    </xf>
    <xf numFmtId="49" fontId="17" fillId="9" borderId="1" xfId="2" applyNumberFormat="1" applyFont="1" applyFill="1" applyBorder="1" applyAlignment="1">
      <alignment vertical="center"/>
    </xf>
    <xf numFmtId="0" fontId="22" fillId="11" borderId="1" xfId="2" applyFont="1" applyFill="1" applyBorder="1" applyAlignment="1">
      <alignment vertical="top" wrapText="1"/>
    </xf>
    <xf numFmtId="0" fontId="24" fillId="13" borderId="1" xfId="2" applyFont="1" applyFill="1" applyBorder="1" applyAlignment="1">
      <alignment vertical="top" wrapText="1"/>
    </xf>
    <xf numFmtId="0" fontId="3" fillId="13" borderId="1" xfId="2" applyFill="1" applyBorder="1" applyAlignment="1">
      <alignment vertical="top"/>
    </xf>
    <xf numFmtId="49" fontId="28" fillId="9" borderId="1" xfId="2" applyNumberFormat="1" applyFont="1" applyFill="1" applyBorder="1" applyAlignment="1">
      <alignment vertical="center"/>
    </xf>
    <xf numFmtId="0" fontId="24" fillId="0" borderId="1" xfId="2" applyFont="1" applyBorder="1" applyAlignment="1">
      <alignment vertical="top" wrapText="1"/>
    </xf>
    <xf numFmtId="49" fontId="21" fillId="9" borderId="1" xfId="2" applyNumberFormat="1" applyFont="1" applyFill="1" applyBorder="1" applyAlignment="1">
      <alignment vertical="center"/>
    </xf>
    <xf numFmtId="49" fontId="3" fillId="16" borderId="1" xfId="2" applyNumberFormat="1" applyFill="1" applyBorder="1" applyAlignment="1">
      <alignment horizontal="center" vertical="center" wrapText="1"/>
    </xf>
    <xf numFmtId="0" fontId="3" fillId="16" borderId="1" xfId="2" applyFill="1" applyBorder="1" applyAlignment="1">
      <alignment vertical="top" wrapText="1"/>
    </xf>
    <xf numFmtId="49" fontId="3" fillId="0" borderId="1" xfId="2" applyNumberFormat="1" applyBorder="1" applyAlignment="1">
      <alignment vertical="center" wrapText="1"/>
    </xf>
    <xf numFmtId="0" fontId="3" fillId="4" borderId="0" xfId="2" applyFill="1" applyAlignment="1">
      <alignment vertical="top" wrapText="1"/>
    </xf>
    <xf numFmtId="0" fontId="3" fillId="0" borderId="0" xfId="2" applyAlignment="1">
      <alignment vertical="top"/>
    </xf>
    <xf numFmtId="0" fontId="3" fillId="5" borderId="0" xfId="2" applyFill="1" applyAlignment="1">
      <alignment vertical="top" wrapText="1"/>
    </xf>
    <xf numFmtId="0" fontId="3" fillId="10" borderId="0" xfId="2" applyFill="1" applyAlignment="1">
      <alignment horizontal="justify" vertical="top" wrapText="1"/>
    </xf>
    <xf numFmtId="49" fontId="3" fillId="10" borderId="1" xfId="2" applyNumberFormat="1" applyFill="1" applyBorder="1" applyAlignment="1">
      <alignment vertical="top" wrapText="1"/>
    </xf>
    <xf numFmtId="49" fontId="3" fillId="5" borderId="0" xfId="2" applyNumberFormat="1" applyFill="1" applyAlignment="1">
      <alignment vertical="top" wrapText="1"/>
    </xf>
    <xf numFmtId="0" fontId="3" fillId="0" borderId="0" xfId="2" applyAlignment="1">
      <alignment vertical="top" wrapText="1"/>
    </xf>
    <xf numFmtId="0" fontId="24" fillId="13" borderId="0" xfId="2" applyFont="1" applyFill="1" applyAlignment="1">
      <alignment vertical="top" wrapText="1"/>
    </xf>
    <xf numFmtId="0" fontId="3" fillId="10" borderId="0" xfId="2" applyFill="1" applyAlignment="1">
      <alignment vertical="top" wrapText="1"/>
    </xf>
    <xf numFmtId="0" fontId="3" fillId="5" borderId="1" xfId="2" applyFill="1" applyBorder="1" applyAlignment="1">
      <alignment horizontal="justify" vertical="top" wrapText="1"/>
    </xf>
    <xf numFmtId="0" fontId="3" fillId="5" borderId="0" xfId="2" applyFill="1" applyAlignment="1">
      <alignment horizontal="justify" vertical="top" wrapText="1"/>
    </xf>
    <xf numFmtId="0" fontId="18" fillId="0" borderId="1" xfId="2" applyFont="1" applyBorder="1" applyAlignment="1">
      <alignment vertical="center"/>
    </xf>
    <xf numFmtId="0" fontId="3" fillId="13" borderId="0" xfId="2" applyFill="1" applyAlignment="1">
      <alignment horizontal="left" vertical="top" wrapText="1"/>
    </xf>
    <xf numFmtId="0" fontId="3" fillId="13" borderId="0" xfId="2" applyFill="1" applyAlignment="1">
      <alignment vertical="top" wrapText="1"/>
    </xf>
    <xf numFmtId="0" fontId="3" fillId="0" borderId="0" xfId="3" applyAlignment="1">
      <alignment vertical="top" wrapText="1"/>
    </xf>
    <xf numFmtId="0" fontId="3" fillId="0" borderId="1" xfId="3" applyBorder="1" applyAlignment="1">
      <alignment vertical="top" wrapText="1"/>
    </xf>
    <xf numFmtId="0" fontId="5" fillId="0" borderId="1" xfId="2" applyFont="1" applyBorder="1" applyAlignment="1">
      <alignment horizontal="left" vertical="top"/>
    </xf>
    <xf numFmtId="0" fontId="3" fillId="0" borderId="0" xfId="2" applyAlignment="1">
      <alignment horizontal="left" vertical="top" wrapText="1"/>
    </xf>
    <xf numFmtId="0" fontId="3" fillId="7" borderId="0" xfId="2" applyFill="1" applyAlignment="1">
      <alignment vertical="top" wrapText="1"/>
    </xf>
    <xf numFmtId="49" fontId="3" fillId="0" borderId="1" xfId="2" applyNumberFormat="1" applyBorder="1" applyAlignment="1">
      <alignment horizontal="left" vertical="top" wrapText="1"/>
    </xf>
    <xf numFmtId="0" fontId="3" fillId="0" borderId="1" xfId="2" applyBorder="1" applyAlignment="1">
      <alignment horizontal="justify" vertical="top" wrapText="1"/>
    </xf>
    <xf numFmtId="0" fontId="3" fillId="0" borderId="0" xfId="2" applyAlignment="1">
      <alignment horizontal="justify" vertical="top" wrapText="1"/>
    </xf>
    <xf numFmtId="0" fontId="24" fillId="5" borderId="1" xfId="2" applyFont="1" applyFill="1" applyBorder="1" applyAlignment="1">
      <alignment vertical="top" wrapText="1"/>
    </xf>
    <xf numFmtId="0" fontId="24" fillId="5" borderId="0" xfId="2" applyFont="1" applyFill="1" applyAlignment="1">
      <alignment vertical="top" wrapText="1"/>
    </xf>
    <xf numFmtId="0" fontId="14" fillId="0" borderId="1" xfId="2" applyFont="1" applyBorder="1" applyAlignment="1">
      <alignment vertical="top" wrapText="1"/>
    </xf>
    <xf numFmtId="0" fontId="3" fillId="0" borderId="1" xfId="2" applyBorder="1"/>
    <xf numFmtId="0" fontId="3" fillId="0" borderId="0" xfId="2" applyAlignment="1">
      <alignment vertical="center" wrapText="1"/>
    </xf>
    <xf numFmtId="0" fontId="3" fillId="0" borderId="0" xfId="2" applyAlignment="1">
      <alignment horizontal="left" vertical="top"/>
    </xf>
    <xf numFmtId="170" fontId="31" fillId="0" borderId="8" xfId="0" applyNumberFormat="1" applyFont="1" applyBorder="1"/>
    <xf numFmtId="170" fontId="31" fillId="0" borderId="7" xfId="0" applyNumberFormat="1" applyFont="1" applyBorder="1"/>
    <xf numFmtId="0" fontId="54" fillId="0" borderId="0" xfId="0" applyFont="1" applyAlignment="1">
      <alignment wrapText="1"/>
    </xf>
    <xf numFmtId="0" fontId="0" fillId="22" borderId="0" xfId="0" applyFill="1" applyAlignment="1">
      <alignment horizontal="left"/>
    </xf>
    <xf numFmtId="0" fontId="0" fillId="0" borderId="0" xfId="0" applyAlignment="1" applyProtection="1">
      <alignment horizontal="left"/>
      <protection locked="0" hidden="1"/>
    </xf>
    <xf numFmtId="0" fontId="0" fillId="23" borderId="0" xfId="0" applyFill="1" applyAlignment="1">
      <alignment horizontal="left"/>
    </xf>
    <xf numFmtId="0" fontId="0" fillId="23" borderId="0" xfId="0" applyFill="1"/>
    <xf numFmtId="0" fontId="6" fillId="5" borderId="5" xfId="0" applyFont="1" applyFill="1" applyBorder="1" applyAlignment="1" applyProtection="1">
      <alignment horizontal="left" vertical="center"/>
      <protection locked="0"/>
    </xf>
    <xf numFmtId="0" fontId="6" fillId="5" borderId="5" xfId="0" applyFont="1" applyFill="1" applyBorder="1" applyAlignment="1" applyProtection="1">
      <alignment vertical="center"/>
      <protection locked="0"/>
    </xf>
    <xf numFmtId="0" fontId="6" fillId="5" borderId="7" xfId="0" applyFont="1" applyFill="1" applyBorder="1" applyAlignment="1" applyProtection="1">
      <alignment horizontal="left" vertical="center"/>
      <protection locked="0"/>
    </xf>
    <xf numFmtId="0" fontId="6" fillId="5" borderId="12" xfId="0" applyFont="1" applyFill="1" applyBorder="1" applyAlignment="1" applyProtection="1">
      <alignment horizontal="left" vertical="center"/>
      <protection locked="0"/>
    </xf>
    <xf numFmtId="0" fontId="6" fillId="18" borderId="1" xfId="0" applyFont="1" applyFill="1" applyBorder="1" applyAlignment="1" applyProtection="1">
      <alignment horizontal="center" vertical="center"/>
      <protection locked="0"/>
    </xf>
    <xf numFmtId="49" fontId="6" fillId="5" borderId="8" xfId="0" applyNumberFormat="1" applyFont="1" applyFill="1" applyBorder="1" applyAlignment="1" applyProtection="1">
      <alignment horizontal="left" vertical="center"/>
      <protection locked="0"/>
    </xf>
    <xf numFmtId="14" fontId="6" fillId="5" borderId="7" xfId="0" applyNumberFormat="1" applyFont="1" applyFill="1" applyBorder="1" applyAlignment="1" applyProtection="1">
      <alignment horizontal="left" vertical="center"/>
      <protection locked="0"/>
    </xf>
    <xf numFmtId="0" fontId="6" fillId="5" borderId="10" xfId="0" applyFont="1" applyFill="1" applyBorder="1" applyAlignment="1" applyProtection="1">
      <alignment horizontal="left" vertical="center"/>
      <protection locked="0"/>
    </xf>
    <xf numFmtId="0" fontId="6" fillId="5" borderId="4" xfId="0" applyFont="1" applyFill="1" applyBorder="1" applyAlignment="1" applyProtection="1">
      <alignment vertical="center"/>
      <protection locked="0"/>
    </xf>
    <xf numFmtId="49" fontId="2" fillId="0" borderId="1" xfId="0" applyNumberFormat="1" applyFont="1" applyBorder="1" applyAlignment="1">
      <alignment vertical="center"/>
    </xf>
    <xf numFmtId="0" fontId="3" fillId="0" borderId="10" xfId="0" applyFont="1" applyBorder="1"/>
    <xf numFmtId="0" fontId="55" fillId="0" borderId="0" xfId="0" applyFont="1" applyAlignment="1">
      <alignment horizontal="center" vertical="center" wrapText="1"/>
    </xf>
    <xf numFmtId="0" fontId="0" fillId="24" borderId="0" xfId="0" applyFill="1"/>
    <xf numFmtId="0" fontId="3" fillId="0" borderId="0" xfId="0" applyFont="1" applyAlignment="1">
      <alignment horizontal="left" wrapText="1"/>
    </xf>
    <xf numFmtId="0" fontId="0" fillId="0" borderId="0" xfId="0" applyAlignment="1">
      <alignment horizontal="right" wrapText="1"/>
    </xf>
    <xf numFmtId="0" fontId="0" fillId="0" borderId="0" xfId="0" applyAlignment="1">
      <alignment horizontal="left" wrapText="1"/>
    </xf>
    <xf numFmtId="0" fontId="0" fillId="25" borderId="0" xfId="0" applyFill="1" applyAlignment="1">
      <alignment horizontal="left"/>
    </xf>
    <xf numFmtId="0" fontId="5" fillId="0" borderId="0" xfId="0" applyFont="1" applyAlignment="1">
      <alignment horizontal="left" vertical="top"/>
    </xf>
    <xf numFmtId="0" fontId="10" fillId="0" borderId="0" xfId="0" applyFont="1" applyAlignment="1">
      <alignment vertical="center" wrapText="1"/>
    </xf>
    <xf numFmtId="0" fontId="17" fillId="0" borderId="1" xfId="0" applyFont="1" applyBorder="1" applyAlignment="1">
      <alignment horizontal="left" vertical="center" wrapText="1"/>
    </xf>
    <xf numFmtId="1" fontId="3" fillId="0" borderId="1" xfId="0" applyNumberFormat="1" applyFont="1" applyBorder="1" applyAlignment="1">
      <alignment horizontal="center" vertical="center" wrapText="1"/>
    </xf>
    <xf numFmtId="9" fontId="18" fillId="0" borderId="1" xfId="0" applyNumberFormat="1" applyFont="1" applyBorder="1" applyAlignment="1">
      <alignment horizontal="center" vertical="center" wrapText="1"/>
    </xf>
    <xf numFmtId="0" fontId="3" fillId="0" borderId="10" xfId="2" applyBorder="1" applyAlignment="1" applyProtection="1">
      <alignment vertical="top" wrapText="1"/>
      <protection locked="0"/>
    </xf>
    <xf numFmtId="0" fontId="6" fillId="0" borderId="1" xfId="2" applyFont="1" applyBorder="1" applyAlignment="1" applyProtection="1">
      <alignment vertical="top"/>
      <protection locked="0"/>
    </xf>
    <xf numFmtId="0" fontId="5" fillId="7" borderId="10" xfId="2" applyFont="1" applyFill="1" applyBorder="1" applyAlignment="1" applyProtection="1">
      <alignment vertical="top" wrapText="1"/>
      <protection locked="0"/>
    </xf>
    <xf numFmtId="0" fontId="5" fillId="7" borderId="1" xfId="2" applyFont="1" applyFill="1" applyBorder="1" applyAlignment="1" applyProtection="1">
      <alignment vertical="top" wrapText="1"/>
      <protection locked="0"/>
    </xf>
    <xf numFmtId="0" fontId="3" fillId="10" borderId="10" xfId="2" applyFill="1" applyBorder="1" applyAlignment="1">
      <alignment vertical="top" wrapText="1"/>
    </xf>
    <xf numFmtId="0" fontId="3" fillId="10" borderId="10" xfId="2" applyFill="1" applyBorder="1" applyAlignment="1" applyProtection="1">
      <alignment vertical="top" wrapText="1"/>
      <protection locked="0"/>
    </xf>
    <xf numFmtId="0" fontId="3" fillId="10" borderId="1" xfId="2" applyFill="1" applyBorder="1" applyAlignment="1" applyProtection="1">
      <alignment vertical="top" wrapText="1"/>
      <protection locked="0"/>
    </xf>
    <xf numFmtId="0" fontId="3" fillId="13" borderId="10" xfId="2" applyFill="1" applyBorder="1" applyAlignment="1">
      <alignment vertical="top" wrapText="1"/>
    </xf>
    <xf numFmtId="0" fontId="3" fillId="13" borderId="10" xfId="3" applyFill="1" applyBorder="1" applyAlignment="1" applyProtection="1">
      <alignment vertical="top" wrapText="1"/>
      <protection locked="0"/>
    </xf>
    <xf numFmtId="0" fontId="3" fillId="13" borderId="1" xfId="3" applyFill="1" applyBorder="1" applyAlignment="1" applyProtection="1">
      <alignment vertical="top" wrapText="1"/>
      <protection locked="0"/>
    </xf>
    <xf numFmtId="0" fontId="3" fillId="13" borderId="10" xfId="2" applyFill="1" applyBorder="1" applyAlignment="1" applyProtection="1">
      <alignment vertical="top" wrapText="1"/>
      <protection locked="0"/>
    </xf>
    <xf numFmtId="0" fontId="3" fillId="13" borderId="1" xfId="2" applyFill="1" applyBorder="1" applyAlignment="1" applyProtection="1">
      <alignment vertical="top" wrapText="1"/>
      <protection locked="0"/>
    </xf>
    <xf numFmtId="0" fontId="6" fillId="0" borderId="10" xfId="2" applyFont="1" applyBorder="1" applyAlignment="1" applyProtection="1">
      <alignment vertical="top"/>
      <protection locked="0"/>
    </xf>
    <xf numFmtId="0" fontId="3" fillId="0" borderId="10" xfId="2" applyBorder="1" applyAlignment="1" applyProtection="1">
      <alignment vertical="top"/>
      <protection locked="0"/>
    </xf>
    <xf numFmtId="0" fontId="3" fillId="0" borderId="1" xfId="2" applyBorder="1" applyAlignment="1" applyProtection="1">
      <alignment vertical="top"/>
      <protection locked="0"/>
    </xf>
    <xf numFmtId="0" fontId="3" fillId="12" borderId="10" xfId="2" applyFill="1" applyBorder="1" applyAlignment="1" applyProtection="1">
      <alignment vertical="top" wrapText="1"/>
      <protection locked="0"/>
    </xf>
    <xf numFmtId="0" fontId="3" fillId="12" borderId="1" xfId="2" applyFill="1" applyBorder="1" applyAlignment="1" applyProtection="1">
      <alignment vertical="top" wrapText="1"/>
      <protection locked="0"/>
    </xf>
    <xf numFmtId="49" fontId="3" fillId="5" borderId="10" xfId="2" applyNumberFormat="1" applyFill="1" applyBorder="1" applyAlignment="1">
      <alignment vertical="top" wrapText="1"/>
    </xf>
    <xf numFmtId="0" fontId="3" fillId="15" borderId="10" xfId="2" applyFill="1" applyBorder="1" applyAlignment="1">
      <alignment vertical="top" wrapText="1"/>
    </xf>
    <xf numFmtId="0" fontId="3" fillId="11" borderId="10" xfId="2" applyFill="1" applyBorder="1" applyAlignment="1" applyProtection="1">
      <alignment vertical="top" wrapText="1"/>
      <protection locked="0"/>
    </xf>
    <xf numFmtId="0" fontId="3" fillId="11" borderId="1" xfId="2" applyFill="1" applyBorder="1" applyAlignment="1" applyProtection="1">
      <alignment vertical="top" wrapText="1"/>
      <protection locked="0"/>
    </xf>
    <xf numFmtId="49" fontId="3" fillId="13" borderId="10" xfId="2" applyNumberFormat="1" applyFill="1" applyBorder="1" applyAlignment="1" applyProtection="1">
      <alignment vertical="top" wrapText="1"/>
      <protection locked="0"/>
    </xf>
    <xf numFmtId="49" fontId="3" fillId="13" borderId="1" xfId="2" applyNumberFormat="1" applyFill="1" applyBorder="1" applyAlignment="1" applyProtection="1">
      <alignment vertical="top" wrapText="1"/>
      <protection locked="0"/>
    </xf>
    <xf numFmtId="0" fontId="3" fillId="10" borderId="10" xfId="3" applyFill="1" applyBorder="1" applyAlignment="1" applyProtection="1">
      <alignment vertical="top" wrapText="1"/>
      <protection locked="0"/>
    </xf>
    <xf numFmtId="0" fontId="3" fillId="10" borderId="1" xfId="3" applyFill="1" applyBorder="1" applyAlignment="1" applyProtection="1">
      <alignment vertical="top" wrapText="1"/>
      <protection locked="0"/>
    </xf>
    <xf numFmtId="0" fontId="3" fillId="15" borderId="10" xfId="2" applyFill="1" applyBorder="1" applyAlignment="1" applyProtection="1">
      <alignment vertical="top" wrapText="1"/>
      <protection locked="0"/>
    </xf>
    <xf numFmtId="0" fontId="3" fillId="15" borderId="1" xfId="2" applyFill="1" applyBorder="1" applyAlignment="1" applyProtection="1">
      <alignment vertical="top" wrapText="1"/>
      <protection locked="0"/>
    </xf>
    <xf numFmtId="49" fontId="3" fillId="15" borderId="10" xfId="2" applyNumberFormat="1" applyFill="1" applyBorder="1" applyAlignment="1" applyProtection="1">
      <alignment vertical="top" wrapText="1"/>
      <protection locked="0"/>
    </xf>
    <xf numFmtId="49" fontId="3" fillId="15" borderId="1" xfId="2" applyNumberFormat="1" applyFill="1" applyBorder="1" applyAlignment="1" applyProtection="1">
      <alignment vertical="top" wrapText="1"/>
      <protection locked="0"/>
    </xf>
    <xf numFmtId="0" fontId="6" fillId="0" borderId="10" xfId="2" applyFont="1" applyBorder="1" applyAlignment="1" applyProtection="1">
      <alignment vertical="top" wrapText="1"/>
      <protection locked="0"/>
    </xf>
    <xf numFmtId="0" fontId="6" fillId="0" borderId="1" xfId="2" quotePrefix="1" applyFont="1" applyBorder="1" applyAlignment="1" applyProtection="1">
      <alignment vertical="top" wrapText="1"/>
      <protection locked="0"/>
    </xf>
    <xf numFmtId="0" fontId="3" fillId="11" borderId="10" xfId="2" applyFill="1" applyBorder="1" applyAlignment="1">
      <alignment vertical="top" wrapText="1"/>
    </xf>
    <xf numFmtId="0" fontId="3" fillId="0" borderId="1" xfId="2" applyBorder="1" applyAlignment="1" applyProtection="1">
      <alignment vertical="top" wrapText="1"/>
      <protection locked="0"/>
    </xf>
    <xf numFmtId="0" fontId="3" fillId="13" borderId="10" xfId="0" applyFont="1" applyFill="1" applyBorder="1" applyAlignment="1">
      <alignment vertical="top"/>
    </xf>
    <xf numFmtId="0" fontId="3" fillId="13" borderId="1" xfId="0" applyFont="1" applyFill="1" applyBorder="1" applyAlignment="1">
      <alignment vertical="top"/>
    </xf>
    <xf numFmtId="0" fontId="3" fillId="16" borderId="10" xfId="2" applyFill="1" applyBorder="1" applyAlignment="1">
      <alignment vertical="top" wrapText="1"/>
    </xf>
    <xf numFmtId="0" fontId="3" fillId="0" borderId="0" xfId="0" applyFont="1" applyAlignment="1">
      <alignment vertical="top"/>
    </xf>
    <xf numFmtId="0" fontId="3" fillId="0" borderId="1" xfId="0" applyFont="1" applyBorder="1" applyAlignment="1">
      <alignment vertical="top"/>
    </xf>
    <xf numFmtId="0" fontId="3" fillId="0" borderId="1" xfId="3" applyBorder="1" applyAlignment="1" applyProtection="1">
      <alignment vertical="top" wrapText="1"/>
      <protection locked="0"/>
    </xf>
    <xf numFmtId="49" fontId="3" fillId="0" borderId="1" xfId="2" applyNumberFormat="1" applyBorder="1" applyAlignment="1">
      <alignment vertical="top" wrapText="1"/>
    </xf>
    <xf numFmtId="0" fontId="6" fillId="0" borderId="1" xfId="2" applyFont="1" applyBorder="1" applyAlignment="1" applyProtection="1">
      <alignment vertical="top" wrapText="1"/>
      <protection locked="0"/>
    </xf>
    <xf numFmtId="0" fontId="3" fillId="0" borderId="1" xfId="2" applyBorder="1" applyAlignment="1" applyProtection="1">
      <alignment horizontal="center" vertical="top" wrapText="1"/>
      <protection locked="0"/>
    </xf>
    <xf numFmtId="0" fontId="3" fillId="0" borderId="1" xfId="2" applyBorder="1" applyAlignment="1" applyProtection="1">
      <alignment horizontal="left" vertical="top" wrapText="1"/>
      <protection locked="0"/>
    </xf>
    <xf numFmtId="0" fontId="3" fillId="0" borderId="1" xfId="0" applyFont="1" applyBorder="1" applyAlignment="1">
      <alignment vertical="center"/>
    </xf>
    <xf numFmtId="0" fontId="3" fillId="0" borderId="1" xfId="0" applyFont="1" applyBorder="1" applyAlignment="1">
      <alignment horizontal="left" vertical="top"/>
    </xf>
    <xf numFmtId="0" fontId="5" fillId="0" borderId="0" xfId="0" applyFont="1" applyAlignment="1">
      <alignment horizontal="left" vertical="center" indent="6"/>
    </xf>
    <xf numFmtId="0" fontId="19" fillId="0" borderId="0" xfId="0" applyFont="1" applyProtection="1">
      <protection locked="0" hidden="1"/>
    </xf>
    <xf numFmtId="0" fontId="0" fillId="0" borderId="0" xfId="0" applyProtection="1">
      <protection locked="0" hidden="1"/>
    </xf>
    <xf numFmtId="0" fontId="0" fillId="24" borderId="0" xfId="0" applyFill="1" applyProtection="1">
      <protection locked="0" hidden="1"/>
    </xf>
    <xf numFmtId="0" fontId="31" fillId="0" borderId="22" xfId="0" applyFont="1" applyBorder="1" applyAlignment="1">
      <alignment horizontal="left" indent="1"/>
    </xf>
    <xf numFmtId="0" fontId="3" fillId="0" borderId="6" xfId="0" applyFont="1" applyBorder="1" applyAlignment="1">
      <alignment horizontal="right" vertical="top" wrapText="1"/>
    </xf>
    <xf numFmtId="0" fontId="9" fillId="0" borderId="2" xfId="0" applyFont="1" applyBorder="1" applyAlignment="1">
      <alignment horizontal="center"/>
    </xf>
    <xf numFmtId="0" fontId="3" fillId="0" borderId="11" xfId="0" applyFont="1" applyBorder="1" applyAlignment="1">
      <alignment horizontal="center" vertical="center"/>
    </xf>
    <xf numFmtId="0" fontId="5" fillId="0" borderId="0" xfId="0" applyFont="1" applyAlignment="1">
      <alignment horizontal="left"/>
    </xf>
    <xf numFmtId="0" fontId="0" fillId="26" borderId="0" xfId="0" applyFill="1"/>
    <xf numFmtId="0" fontId="0" fillId="26" borderId="0" xfId="0" applyFill="1" applyAlignment="1" applyProtection="1">
      <alignment horizontal="left"/>
      <protection hidden="1"/>
    </xf>
    <xf numFmtId="0" fontId="0" fillId="26" borderId="0" xfId="0" applyFill="1" applyAlignment="1">
      <alignment horizontal="left"/>
    </xf>
    <xf numFmtId="0" fontId="53" fillId="0" borderId="0" xfId="0" applyFont="1" applyAlignment="1">
      <alignment horizontal="left"/>
    </xf>
    <xf numFmtId="0" fontId="5" fillId="2" borderId="5"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4" xfId="0" applyFont="1" applyFill="1" applyBorder="1" applyAlignment="1">
      <alignment horizontal="left" vertical="center" wrapText="1"/>
    </xf>
    <xf numFmtId="0" fontId="31" fillId="0" borderId="0" xfId="0" applyFont="1" applyAlignment="1">
      <alignment wrapText="1"/>
    </xf>
    <xf numFmtId="0" fontId="31" fillId="0" borderId="4" xfId="0" applyFont="1" applyBorder="1"/>
    <xf numFmtId="0" fontId="31" fillId="0" borderId="5" xfId="0" applyFont="1" applyBorder="1"/>
    <xf numFmtId="165" fontId="31" fillId="0" borderId="1" xfId="0" applyNumberFormat="1" applyFont="1" applyBorder="1" applyAlignment="1" applyProtection="1">
      <alignment horizontal="right"/>
      <protection locked="0"/>
    </xf>
    <xf numFmtId="0" fontId="31" fillId="0" borderId="10" xfId="0" applyFont="1" applyBorder="1"/>
    <xf numFmtId="0" fontId="31" fillId="0" borderId="4" xfId="0" applyFont="1" applyBorder="1" applyAlignment="1">
      <alignment vertical="center"/>
    </xf>
    <xf numFmtId="165" fontId="31" fillId="0" borderId="4" xfId="0" applyNumberFormat="1" applyFont="1" applyBorder="1"/>
    <xf numFmtId="165" fontId="31" fillId="0" borderId="1" xfId="0" applyNumberFormat="1" applyFont="1" applyBorder="1"/>
    <xf numFmtId="0" fontId="31" fillId="0" borderId="2" xfId="0" applyFont="1" applyBorder="1"/>
    <xf numFmtId="165" fontId="31" fillId="0" borderId="0" xfId="0" applyNumberFormat="1" applyFont="1" applyAlignment="1">
      <alignment horizontal="right"/>
    </xf>
    <xf numFmtId="165" fontId="31" fillId="0" borderId="0" xfId="0" applyNumberFormat="1" applyFont="1"/>
    <xf numFmtId="0" fontId="2" fillId="0" borderId="0" xfId="0" applyFont="1" applyAlignment="1">
      <alignment horizontal="left" vertical="center" indent="1"/>
    </xf>
    <xf numFmtId="0" fontId="9" fillId="0" borderId="0" xfId="0" applyFont="1" applyAlignment="1">
      <alignment horizontal="left" vertical="center"/>
    </xf>
    <xf numFmtId="0" fontId="17" fillId="0" borderId="10" xfId="0" applyFont="1" applyBorder="1" applyAlignment="1">
      <alignment vertical="top" wrapText="1"/>
    </xf>
    <xf numFmtId="0" fontId="45" fillId="0" borderId="1" xfId="0" applyFont="1" applyBorder="1" applyAlignment="1">
      <alignment horizontal="center" vertical="top" wrapText="1"/>
    </xf>
    <xf numFmtId="0" fontId="5" fillId="27" borderId="10" xfId="0" applyFont="1" applyFill="1" applyBorder="1" applyAlignment="1">
      <alignment horizontal="left" vertical="center" wrapText="1"/>
    </xf>
    <xf numFmtId="0" fontId="5" fillId="27" borderId="1" xfId="0" applyFont="1" applyFill="1" applyBorder="1" applyAlignment="1">
      <alignment horizontal="left" vertical="top" wrapText="1"/>
    </xf>
    <xf numFmtId="0" fontId="3" fillId="0" borderId="0" xfId="0" applyFont="1" applyAlignment="1">
      <alignment horizontal="left" vertical="top" wrapText="1"/>
    </xf>
    <xf numFmtId="0" fontId="13"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0" xfId="0" applyFont="1" applyAlignment="1">
      <alignment horizontal="left" vertical="top"/>
    </xf>
    <xf numFmtId="0" fontId="5" fillId="0" borderId="1" xfId="0" applyFont="1" applyBorder="1" applyAlignment="1">
      <alignment horizontal="left" vertical="top"/>
    </xf>
    <xf numFmtId="14" fontId="3" fillId="0" borderId="1" xfId="2" applyNumberFormat="1" applyBorder="1" applyAlignment="1" applyProtection="1">
      <alignment horizontal="left" vertical="top" wrapText="1"/>
      <protection locked="0"/>
    </xf>
    <xf numFmtId="0" fontId="3" fillId="20" borderId="1" xfId="0" applyFont="1" applyFill="1" applyBorder="1" applyAlignment="1">
      <alignment horizontal="left" vertical="top"/>
    </xf>
    <xf numFmtId="0" fontId="13" fillId="0" borderId="0" xfId="0" applyFont="1" applyAlignment="1">
      <alignment horizontal="left" vertical="top"/>
    </xf>
    <xf numFmtId="0" fontId="3" fillId="0" borderId="1" xfId="0" applyFont="1" applyBorder="1" applyAlignment="1">
      <alignment horizontal="left"/>
    </xf>
    <xf numFmtId="0" fontId="3" fillId="0" borderId="1" xfId="0" applyFont="1" applyBorder="1"/>
    <xf numFmtId="0" fontId="3" fillId="0" borderId="0" xfId="0" applyFont="1" applyAlignment="1">
      <alignment horizontal="left" vertical="center"/>
    </xf>
    <xf numFmtId="0" fontId="5" fillId="17" borderId="1" xfId="0" applyFont="1" applyFill="1" applyBorder="1" applyAlignment="1">
      <alignment horizontal="left" vertical="center" wrapText="1"/>
    </xf>
    <xf numFmtId="0" fontId="5" fillId="17" borderId="1" xfId="0" applyFont="1" applyFill="1" applyBorder="1" applyAlignment="1">
      <alignment horizontal="left" wrapText="1"/>
    </xf>
    <xf numFmtId="0" fontId="35" fillId="17" borderId="1" xfId="0" applyFont="1" applyFill="1" applyBorder="1" applyAlignment="1">
      <alignment horizontal="left" vertical="center" wrapText="1"/>
    </xf>
    <xf numFmtId="0" fontId="12" fillId="17" borderId="1" xfId="0" applyFont="1" applyFill="1" applyBorder="1" applyAlignment="1">
      <alignment horizontal="left" vertical="center"/>
    </xf>
    <xf numFmtId="0" fontId="5" fillId="17" borderId="1" xfId="0" applyFont="1" applyFill="1" applyBorder="1" applyAlignment="1">
      <alignment horizontal="left" vertical="center" textRotation="90" wrapText="1"/>
    </xf>
    <xf numFmtId="0" fontId="0" fillId="17" borderId="1" xfId="0" applyFill="1" applyBorder="1" applyAlignment="1">
      <alignment horizontal="left" vertical="center"/>
    </xf>
    <xf numFmtId="0" fontId="44" fillId="17" borderId="1" xfId="0" applyFont="1" applyFill="1" applyBorder="1" applyAlignment="1">
      <alignment horizontal="left" vertical="center" wrapText="1"/>
    </xf>
    <xf numFmtId="0" fontId="5" fillId="17" borderId="1" xfId="0" applyFont="1" applyFill="1" applyBorder="1" applyAlignment="1">
      <alignment vertical="center" wrapText="1"/>
    </xf>
    <xf numFmtId="49" fontId="5" fillId="0" borderId="1" xfId="0" applyNumberFormat="1" applyFont="1" applyBorder="1" applyAlignment="1">
      <alignment vertical="center" wrapText="1"/>
    </xf>
    <xf numFmtId="0" fontId="5" fillId="0" borderId="1" xfId="0" applyFont="1" applyBorder="1" applyAlignment="1">
      <alignment vertical="center" wrapText="1"/>
    </xf>
    <xf numFmtId="49" fontId="3" fillId="0" borderId="0" xfId="0" applyNumberFormat="1" applyFont="1" applyAlignment="1">
      <alignment vertical="center"/>
    </xf>
    <xf numFmtId="0" fontId="3" fillId="6" borderId="10" xfId="2" applyFill="1" applyBorder="1" applyProtection="1">
      <protection locked="0"/>
    </xf>
    <xf numFmtId="0" fontId="3" fillId="0" borderId="4" xfId="2" applyBorder="1" applyProtection="1">
      <protection locked="0"/>
    </xf>
    <xf numFmtId="0" fontId="3" fillId="0" borderId="5" xfId="2" applyBorder="1" applyProtection="1">
      <protection locked="0"/>
    </xf>
    <xf numFmtId="0" fontId="3" fillId="6" borderId="1" xfId="2" applyFill="1" applyBorder="1" applyAlignment="1" applyProtection="1">
      <alignment horizontal="left"/>
      <protection locked="0"/>
    </xf>
    <xf numFmtId="0" fontId="57" fillId="0" borderId="1"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14" fontId="3" fillId="0" borderId="1" xfId="2" applyNumberFormat="1" applyBorder="1" applyAlignment="1">
      <alignment horizontal="center" vertical="center" wrapText="1"/>
    </xf>
    <xf numFmtId="0" fontId="6" fillId="5" borderId="8" xfId="0" applyFont="1" applyFill="1" applyBorder="1" applyAlignment="1" applyProtection="1">
      <alignment horizontal="left" vertical="center"/>
      <protection locked="0"/>
    </xf>
    <xf numFmtId="3" fontId="6" fillId="5" borderId="5" xfId="0" applyNumberFormat="1" applyFont="1" applyFill="1" applyBorder="1" applyAlignment="1" applyProtection="1">
      <alignment horizontal="left" vertical="center"/>
      <protection locked="0"/>
    </xf>
    <xf numFmtId="0" fontId="31" fillId="0" borderId="5" xfId="0" applyFont="1" applyBorder="1" applyAlignment="1">
      <alignment horizontal="left" indent="3"/>
    </xf>
    <xf numFmtId="0" fontId="31" fillId="0" borderId="5" xfId="0" applyFont="1" applyBorder="1" applyAlignment="1">
      <alignment horizontal="left" vertical="center" indent="3"/>
    </xf>
    <xf numFmtId="0" fontId="31" fillId="0" borderId="4" xfId="0" applyFont="1" applyBorder="1" applyAlignment="1">
      <alignment horizontal="left" indent="3"/>
    </xf>
    <xf numFmtId="0" fontId="18" fillId="0" borderId="11" xfId="0" applyFont="1" applyBorder="1" applyAlignment="1">
      <alignment horizontal="left" vertical="center" wrapText="1"/>
    </xf>
    <xf numFmtId="0" fontId="6" fillId="5" borderId="4" xfId="0" applyFont="1" applyFill="1" applyBorder="1" applyAlignment="1">
      <alignment horizontal="left" vertical="center" wrapText="1" indent="4"/>
    </xf>
    <xf numFmtId="0" fontId="13" fillId="0" borderId="4" xfId="0" applyFont="1" applyBorder="1" applyAlignment="1">
      <alignment horizontal="left" vertical="center" wrapText="1" indent="3"/>
    </xf>
    <xf numFmtId="0" fontId="13" fillId="0" borderId="4" xfId="0" applyFont="1" applyBorder="1" applyAlignment="1">
      <alignment horizontal="left" vertical="center" wrapText="1" indent="5"/>
    </xf>
    <xf numFmtId="0" fontId="42" fillId="0" borderId="12" xfId="0" applyFont="1" applyBorder="1" applyAlignment="1">
      <alignment horizontal="left" vertical="center" indent="3"/>
    </xf>
    <xf numFmtId="0" fontId="43" fillId="0" borderId="12" xfId="0" applyFont="1" applyBorder="1" applyAlignment="1">
      <alignment horizontal="left" vertical="center" wrapText="1" indent="3"/>
    </xf>
    <xf numFmtId="0" fontId="43" fillId="0" borderId="12" xfId="0" applyFont="1" applyBorder="1" applyAlignment="1">
      <alignment horizontal="left" vertical="center" indent="3"/>
    </xf>
    <xf numFmtId="0" fontId="43" fillId="0" borderId="7" xfId="0" applyFont="1" applyBorder="1" applyAlignment="1">
      <alignment horizontal="left" vertical="center" indent="3"/>
    </xf>
    <xf numFmtId="0" fontId="3" fillId="0" borderId="1" xfId="0" applyFont="1" applyBorder="1" applyAlignment="1" applyProtection="1">
      <alignment horizontal="center" vertical="top" wrapText="1"/>
      <protection locked="0"/>
    </xf>
    <xf numFmtId="0" fontId="3" fillId="0" borderId="14" xfId="0" applyFont="1" applyBorder="1" applyAlignment="1" applyProtection="1">
      <alignment horizontal="center" vertical="top" wrapText="1"/>
      <protection locked="0"/>
    </xf>
    <xf numFmtId="0" fontId="3" fillId="0" borderId="15" xfId="0" applyFont="1" applyBorder="1" applyAlignment="1" applyProtection="1">
      <alignment horizontal="center" vertical="top" wrapText="1"/>
      <protection locked="0"/>
    </xf>
    <xf numFmtId="0" fontId="31" fillId="0" borderId="0" xfId="0" applyFont="1" applyAlignment="1">
      <alignment horizontal="right"/>
    </xf>
    <xf numFmtId="0" fontId="4" fillId="2" borderId="2" xfId="0" applyFont="1" applyFill="1" applyBorder="1" applyAlignment="1">
      <alignment horizontal="left" vertical="top" wrapText="1"/>
    </xf>
    <xf numFmtId="0" fontId="4" fillId="2" borderId="11" xfId="0" applyFont="1" applyFill="1" applyBorder="1" applyAlignment="1">
      <alignment horizontal="left" vertical="top" wrapText="1"/>
    </xf>
    <xf numFmtId="0" fontId="39" fillId="17" borderId="1" xfId="0" applyFont="1" applyFill="1" applyBorder="1" applyAlignment="1">
      <alignment horizontal="center"/>
    </xf>
    <xf numFmtId="0" fontId="35" fillId="17" borderId="1" xfId="0" applyFont="1" applyFill="1" applyBorder="1" applyAlignment="1">
      <alignment horizontal="center" vertical="top" textRotation="90"/>
    </xf>
    <xf numFmtId="0" fontId="35" fillId="17" borderId="1" xfId="0" applyFont="1" applyFill="1" applyBorder="1" applyAlignment="1">
      <alignment horizontal="center" vertical="top" textRotation="90" wrapText="1"/>
    </xf>
    <xf numFmtId="49" fontId="60" fillId="0" borderId="0" xfId="0" applyNumberFormat="1" applyFont="1"/>
    <xf numFmtId="0" fontId="64" fillId="0" borderId="0" xfId="0" applyFont="1"/>
    <xf numFmtId="0" fontId="0" fillId="21" borderId="0" xfId="0" applyFill="1" applyAlignment="1" applyProtection="1">
      <alignment horizontal="left"/>
      <protection hidden="1"/>
    </xf>
    <xf numFmtId="0" fontId="0" fillId="0" borderId="0" xfId="0" applyAlignment="1" applyProtection="1">
      <alignment horizontal="left"/>
      <protection locked="0"/>
    </xf>
    <xf numFmtId="0" fontId="40" fillId="21" borderId="0" xfId="0" applyFont="1" applyFill="1" applyAlignment="1" applyProtection="1">
      <alignment horizontal="left"/>
      <protection hidden="1"/>
    </xf>
    <xf numFmtId="0" fontId="40" fillId="26" borderId="0" xfId="0" applyFont="1" applyFill="1" applyAlignment="1" applyProtection="1">
      <alignment horizontal="left"/>
      <protection hidden="1"/>
    </xf>
    <xf numFmtId="0" fontId="40" fillId="0" borderId="0" xfId="0" applyFont="1" applyAlignment="1" applyProtection="1">
      <alignment horizontal="left"/>
      <protection hidden="1"/>
    </xf>
    <xf numFmtId="0" fontId="53" fillId="0" borderId="0" xfId="0" applyFont="1" applyAlignment="1" applyProtection="1">
      <alignment horizontal="left"/>
      <protection locked="0" hidden="1"/>
    </xf>
    <xf numFmtId="0" fontId="31" fillId="0" borderId="4" xfId="0" applyFont="1" applyBorder="1" applyAlignment="1">
      <alignment horizontal="left" vertical="center"/>
    </xf>
    <xf numFmtId="0" fontId="31" fillId="0" borderId="5" xfId="0" applyFont="1" applyBorder="1" applyAlignment="1">
      <alignment horizontal="center" vertical="center"/>
    </xf>
    <xf numFmtId="0" fontId="0" fillId="28" borderId="0" xfId="0" applyFill="1" applyAlignment="1">
      <alignment horizontal="left"/>
    </xf>
    <xf numFmtId="0" fontId="0" fillId="23" borderId="0" xfId="0" applyFill="1" applyAlignment="1" applyProtection="1">
      <alignment horizontal="left"/>
      <protection locked="0" hidden="1"/>
    </xf>
    <xf numFmtId="0" fontId="0" fillId="22" borderId="0" xfId="0" applyFill="1" applyAlignment="1" applyProtection="1">
      <alignment horizontal="left"/>
      <protection locked="0" hidden="1"/>
    </xf>
    <xf numFmtId="0" fontId="57" fillId="0" borderId="1" xfId="2" applyFont="1" applyBorder="1" applyAlignment="1">
      <alignment horizontal="center" vertical="center" wrapText="1"/>
    </xf>
    <xf numFmtId="14" fontId="57" fillId="0" borderId="1" xfId="2" applyNumberFormat="1" applyFont="1" applyBorder="1" applyAlignment="1">
      <alignment horizontal="center" vertical="center" wrapText="1"/>
    </xf>
    <xf numFmtId="0" fontId="0" fillId="21" borderId="0" xfId="0" applyFill="1" applyAlignment="1" applyProtection="1">
      <alignment horizontal="left"/>
      <protection locked="0"/>
    </xf>
    <xf numFmtId="0" fontId="4" fillId="2" borderId="22" xfId="0" applyFont="1" applyFill="1" applyBorder="1" applyAlignment="1">
      <alignment horizontal="left" vertical="center"/>
    </xf>
    <xf numFmtId="0" fontId="4" fillId="2" borderId="12" xfId="0" applyFont="1" applyFill="1" applyBorder="1" applyAlignment="1">
      <alignment horizontal="left" vertical="center"/>
    </xf>
    <xf numFmtId="0" fontId="3" fillId="0" borderId="0" xfId="0" applyFont="1" applyAlignment="1">
      <alignment vertical="center"/>
    </xf>
    <xf numFmtId="0" fontId="3" fillId="0" borderId="0" xfId="0" applyFont="1" applyAlignment="1">
      <alignment horizontal="left"/>
    </xf>
    <xf numFmtId="0" fontId="2" fillId="0" borderId="0" xfId="0" applyFont="1" applyAlignment="1">
      <alignment horizontal="center"/>
    </xf>
    <xf numFmtId="0" fontId="11" fillId="0" borderId="0" xfId="0" applyFont="1" applyAlignment="1">
      <alignment horizontal="left"/>
    </xf>
    <xf numFmtId="0" fontId="3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xf>
    <xf numFmtId="0" fontId="53" fillId="0" borderId="10" xfId="0" applyFont="1" applyBorder="1"/>
    <xf numFmtId="0" fontId="67" fillId="0" borderId="0" xfId="0" applyFont="1"/>
    <xf numFmtId="1" fontId="3" fillId="17" borderId="1" xfId="0" applyNumberFormat="1" applyFont="1" applyFill="1" applyBorder="1" applyAlignment="1">
      <alignment horizontal="center" vertical="center" wrapText="1"/>
    </xf>
    <xf numFmtId="9" fontId="18" fillId="17" borderId="1" xfId="0" applyNumberFormat="1" applyFont="1" applyFill="1" applyBorder="1" applyAlignment="1">
      <alignment horizontal="center" vertical="center" wrapText="1"/>
    </xf>
    <xf numFmtId="9" fontId="3" fillId="17" borderId="1" xfId="0" applyNumberFormat="1" applyFont="1" applyFill="1" applyBorder="1" applyAlignment="1">
      <alignment horizontal="center" vertical="center" wrapText="1"/>
    </xf>
    <xf numFmtId="167" fontId="0" fillId="0" borderId="1" xfId="0" applyNumberFormat="1" applyBorder="1" applyAlignment="1">
      <alignment horizontal="center" vertical="center"/>
    </xf>
    <xf numFmtId="0" fontId="5" fillId="7" borderId="1" xfId="0" applyFont="1" applyFill="1" applyBorder="1" applyAlignment="1">
      <alignment horizontal="center" wrapText="1"/>
    </xf>
    <xf numFmtId="0" fontId="60" fillId="0" borderId="0" xfId="0" applyFont="1"/>
    <xf numFmtId="1" fontId="3" fillId="17" borderId="1" xfId="0" applyNumberFormat="1" applyFont="1" applyFill="1" applyBorder="1" applyAlignment="1" applyProtection="1">
      <alignment horizontal="center" vertical="center" wrapText="1"/>
      <protection locked="0"/>
    </xf>
    <xf numFmtId="49" fontId="6" fillId="5" borderId="7" xfId="0" applyNumberFormat="1" applyFont="1" applyFill="1" applyBorder="1" applyAlignment="1" applyProtection="1">
      <alignment horizontal="left" vertical="center"/>
      <protection locked="0"/>
    </xf>
    <xf numFmtId="0" fontId="3" fillId="0" borderId="0" xfId="0" applyFont="1" applyAlignment="1">
      <alignment horizontal="left" vertical="center" indent="1"/>
    </xf>
    <xf numFmtId="165" fontId="53" fillId="0" borderId="0" xfId="0" applyNumberFormat="1" applyFont="1" applyAlignment="1">
      <alignment horizontal="right"/>
    </xf>
    <xf numFmtId="0" fontId="53" fillId="0" borderId="0" xfId="0" applyFont="1" applyAlignment="1">
      <alignment horizontal="right"/>
    </xf>
    <xf numFmtId="0" fontId="5" fillId="0" borderId="0" xfId="0" applyFont="1" applyAlignment="1">
      <alignment vertical="center"/>
    </xf>
    <xf numFmtId="0" fontId="1" fillId="0" borderId="0" xfId="0" applyFont="1" applyAlignment="1">
      <alignment wrapText="1"/>
    </xf>
    <xf numFmtId="0" fontId="13" fillId="0" borderId="3" xfId="0" applyFont="1" applyBorder="1" applyAlignment="1">
      <alignment horizontal="left" vertical="top" wrapText="1"/>
    </xf>
    <xf numFmtId="0" fontId="10" fillId="0" borderId="23" xfId="0" applyFont="1" applyBorder="1" applyAlignment="1" applyProtection="1">
      <alignment horizontal="center" vertical="top" wrapText="1"/>
      <protection locked="0"/>
    </xf>
    <xf numFmtId="0" fontId="13" fillId="0" borderId="3" xfId="0" applyFont="1" applyBorder="1" applyAlignment="1" applyProtection="1">
      <alignment horizontal="left" vertical="top" wrapText="1"/>
      <protection locked="0"/>
    </xf>
    <xf numFmtId="0" fontId="10" fillId="0" borderId="3" xfId="0" applyFont="1" applyBorder="1" applyAlignment="1" applyProtection="1">
      <alignment horizontal="center" vertical="top" wrapText="1"/>
      <protection locked="0"/>
    </xf>
    <xf numFmtId="0" fontId="13" fillId="0" borderId="0" xfId="0" applyFont="1" applyBorder="1" applyAlignment="1">
      <alignment horizontal="left" vertical="top" wrapText="1"/>
    </xf>
    <xf numFmtId="0" fontId="13" fillId="0" borderId="0" xfId="0" applyFont="1" applyBorder="1" applyAlignment="1" applyProtection="1">
      <alignment vertical="top" wrapText="1"/>
      <protection locked="0"/>
    </xf>
    <xf numFmtId="0" fontId="3" fillId="0" borderId="0" xfId="0" applyFont="1" applyBorder="1" applyAlignment="1">
      <alignment horizontal="left" wrapText="1"/>
    </xf>
    <xf numFmtId="0" fontId="3" fillId="0" borderId="0" xfId="0" applyFont="1" applyBorder="1" applyAlignment="1">
      <alignment vertical="top" wrapText="1"/>
    </xf>
    <xf numFmtId="0" fontId="3" fillId="0" borderId="0" xfId="0" applyFont="1" applyBorder="1" applyAlignment="1" applyProtection="1">
      <alignment horizontal="center" vertical="top" wrapText="1"/>
      <protection locked="0"/>
    </xf>
    <xf numFmtId="165" fontId="2" fillId="0" borderId="1" xfId="0" applyNumberFormat="1" applyFont="1" applyBorder="1" applyProtection="1">
      <protection locked="0"/>
    </xf>
    <xf numFmtId="165" fontId="2" fillId="0" borderId="1" xfId="0" applyNumberFormat="1" applyFont="1" applyBorder="1" applyAlignment="1" applyProtection="1">
      <alignment horizontal="right"/>
      <protection locked="0"/>
    </xf>
    <xf numFmtId="0" fontId="3" fillId="0" borderId="0" xfId="0" applyFont="1" applyAlignment="1">
      <alignment horizontal="left" vertical="top" wrapText="1"/>
    </xf>
    <xf numFmtId="0" fontId="3" fillId="0" borderId="0" xfId="0" applyFont="1" applyAlignment="1">
      <alignment horizontal="left" wrapText="1"/>
    </xf>
    <xf numFmtId="0" fontId="2" fillId="0" borderId="8" xfId="0" applyFont="1" applyBorder="1" applyAlignment="1">
      <alignment horizontal="right" vertical="center" wrapText="1" indent="1"/>
    </xf>
    <xf numFmtId="0" fontId="4" fillId="5" borderId="2" xfId="0" applyFont="1" applyFill="1" applyBorder="1" applyAlignment="1">
      <alignment horizontal="left" vertical="top" wrapText="1"/>
    </xf>
    <xf numFmtId="0" fontId="4" fillId="5" borderId="9" xfId="0" applyFont="1" applyFill="1" applyBorder="1" applyAlignment="1">
      <alignment horizontal="left" vertical="top" wrapText="1"/>
    </xf>
    <xf numFmtId="0" fontId="6" fillId="5" borderId="4" xfId="0" applyFont="1" applyFill="1" applyBorder="1" applyAlignment="1" applyProtection="1">
      <alignment horizontal="left" vertical="center" wrapText="1"/>
      <protection locked="0"/>
    </xf>
    <xf numFmtId="0" fontId="6" fillId="5" borderId="5" xfId="0" applyFont="1" applyFill="1" applyBorder="1" applyAlignment="1" applyProtection="1">
      <alignment horizontal="left" vertical="center"/>
      <protection locked="0"/>
    </xf>
    <xf numFmtId="0" fontId="6" fillId="5" borderId="4" xfId="0" applyFont="1" applyFill="1" applyBorder="1" applyAlignment="1" applyProtection="1">
      <alignment horizontal="left" vertical="center"/>
      <protection locked="0"/>
    </xf>
    <xf numFmtId="0" fontId="6" fillId="5" borderId="8" xfId="0" applyFont="1" applyFill="1" applyBorder="1" applyAlignment="1" applyProtection="1">
      <alignment horizontal="left" vertical="center"/>
      <protection locked="0"/>
    </xf>
    <xf numFmtId="0" fontId="6" fillId="5" borderId="7" xfId="0" applyFont="1" applyFill="1" applyBorder="1" applyAlignment="1" applyProtection="1">
      <alignment horizontal="left" vertical="center"/>
      <protection locked="0"/>
    </xf>
    <xf numFmtId="0" fontId="4" fillId="5" borderId="12" xfId="0" applyFont="1" applyFill="1" applyBorder="1" applyAlignment="1">
      <alignment horizontal="left" vertical="center"/>
    </xf>
    <xf numFmtId="0" fontId="4" fillId="5" borderId="7" xfId="0" applyFont="1" applyFill="1" applyBorder="1" applyAlignment="1">
      <alignment horizontal="left" vertical="center"/>
    </xf>
    <xf numFmtId="0" fontId="4" fillId="2" borderId="6" xfId="0" applyFont="1" applyFill="1" applyBorder="1" applyAlignment="1">
      <alignment horizontal="center" vertical="center"/>
    </xf>
    <xf numFmtId="0" fontId="5" fillId="5" borderId="11" xfId="0" applyFont="1" applyFill="1" applyBorder="1" applyAlignment="1">
      <alignment horizontal="left" vertical="center" wrapText="1" indent="2"/>
    </xf>
    <xf numFmtId="0" fontId="5" fillId="5" borderId="7" xfId="0" applyFont="1" applyFill="1" applyBorder="1" applyAlignment="1">
      <alignment horizontal="left" vertical="center" wrapText="1" indent="2"/>
    </xf>
    <xf numFmtId="0" fontId="8" fillId="5" borderId="4" xfId="1" applyFont="1" applyFill="1" applyBorder="1" applyAlignment="1" applyProtection="1">
      <alignment horizontal="left" vertical="center"/>
      <protection locked="0"/>
    </xf>
    <xf numFmtId="0" fontId="8" fillId="5" borderId="5" xfId="1" applyFont="1" applyFill="1" applyBorder="1" applyAlignment="1" applyProtection="1">
      <alignment horizontal="left" vertical="center"/>
      <protection locked="0"/>
    </xf>
    <xf numFmtId="49" fontId="6" fillId="5" borderId="4" xfId="0" applyNumberFormat="1" applyFont="1" applyFill="1" applyBorder="1" applyAlignment="1" applyProtection="1">
      <alignment horizontal="left" vertical="center"/>
      <protection locked="0"/>
    </xf>
    <xf numFmtId="49" fontId="6" fillId="5" borderId="5" xfId="0" applyNumberFormat="1" applyFont="1" applyFill="1" applyBorder="1" applyAlignment="1" applyProtection="1">
      <alignment horizontal="left" vertical="center"/>
      <protection locked="0"/>
    </xf>
    <xf numFmtId="0" fontId="6" fillId="5" borderId="0" xfId="0" applyFont="1" applyFill="1" applyAlignment="1" applyProtection="1">
      <alignment horizontal="left" vertical="center"/>
      <protection locked="0"/>
    </xf>
    <xf numFmtId="0" fontId="6" fillId="5" borderId="12" xfId="0" applyFont="1" applyFill="1" applyBorder="1" applyAlignment="1" applyProtection="1">
      <alignment horizontal="left" vertical="center"/>
      <protection locked="0"/>
    </xf>
    <xf numFmtId="0" fontId="6" fillId="5" borderId="10" xfId="0" applyFont="1" applyFill="1" applyBorder="1" applyAlignment="1" applyProtection="1">
      <alignment horizontal="left" vertical="top" wrapText="1"/>
      <protection locked="0"/>
    </xf>
    <xf numFmtId="0" fontId="6" fillId="5" borderId="4" xfId="0" applyFont="1" applyFill="1" applyBorder="1" applyAlignment="1" applyProtection="1">
      <alignment horizontal="left" vertical="top" wrapText="1"/>
      <protection locked="0"/>
    </xf>
    <xf numFmtId="0" fontId="6" fillId="5" borderId="5" xfId="0" applyFont="1" applyFill="1" applyBorder="1" applyAlignment="1" applyProtection="1">
      <alignment horizontal="left" vertical="top" wrapText="1"/>
      <protection locked="0"/>
    </xf>
    <xf numFmtId="49" fontId="6" fillId="5" borderId="8" xfId="0" applyNumberFormat="1" applyFont="1" applyFill="1" applyBorder="1" applyAlignment="1" applyProtection="1">
      <alignment horizontal="left" vertical="center"/>
      <protection locked="0"/>
    </xf>
    <xf numFmtId="49" fontId="6" fillId="5" borderId="7" xfId="0" applyNumberFormat="1" applyFont="1" applyFill="1" applyBorder="1" applyAlignment="1" applyProtection="1">
      <alignment horizontal="left" vertical="center"/>
      <protection locked="0"/>
    </xf>
    <xf numFmtId="0" fontId="6" fillId="5" borderId="3" xfId="0" applyFont="1" applyFill="1" applyBorder="1" applyAlignment="1">
      <alignment horizontal="left" vertical="center" indent="3"/>
    </xf>
    <xf numFmtId="0" fontId="6" fillId="5" borderId="9" xfId="0" applyFont="1" applyFill="1" applyBorder="1" applyAlignment="1">
      <alignment horizontal="left" vertical="center" indent="3"/>
    </xf>
    <xf numFmtId="0" fontId="6" fillId="5" borderId="8" xfId="0" applyFont="1" applyFill="1" applyBorder="1" applyAlignment="1">
      <alignment horizontal="left" vertical="center" indent="3"/>
    </xf>
    <xf numFmtId="0" fontId="6" fillId="5" borderId="7" xfId="0" applyFont="1" applyFill="1" applyBorder="1" applyAlignment="1">
      <alignment horizontal="left" vertical="center" indent="3"/>
    </xf>
    <xf numFmtId="0" fontId="6" fillId="5" borderId="4" xfId="0" applyFont="1" applyFill="1" applyBorder="1" applyAlignment="1">
      <alignment horizontal="left" vertical="center" wrapText="1" indent="3"/>
    </xf>
    <xf numFmtId="0" fontId="6" fillId="5" borderId="5" xfId="0" applyFont="1" applyFill="1" applyBorder="1" applyAlignment="1">
      <alignment horizontal="left" vertical="center" wrapText="1" indent="3"/>
    </xf>
    <xf numFmtId="0" fontId="4" fillId="2" borderId="22" xfId="0" applyFont="1" applyFill="1" applyBorder="1" applyAlignment="1">
      <alignment horizontal="left" vertical="center"/>
    </xf>
    <xf numFmtId="0" fontId="4" fillId="2" borderId="11" xfId="0" applyFont="1" applyFill="1" applyBorder="1" applyAlignment="1">
      <alignment horizontal="left" vertical="center"/>
    </xf>
    <xf numFmtId="0" fontId="4" fillId="0" borderId="8" xfId="0" applyFont="1" applyBorder="1" applyAlignment="1">
      <alignment horizontal="left" wrapText="1"/>
    </xf>
    <xf numFmtId="0" fontId="5" fillId="0" borderId="10" xfId="0" applyFont="1" applyBorder="1" applyAlignment="1">
      <alignment horizontal="left" vertical="center"/>
    </xf>
    <xf numFmtId="0" fontId="5" fillId="0" borderId="4" xfId="0" applyFont="1" applyBorder="1" applyAlignment="1">
      <alignment horizontal="left" vertical="center"/>
    </xf>
    <xf numFmtId="0" fontId="31" fillId="0" borderId="10" xfId="0" applyFont="1" applyBorder="1" applyAlignment="1">
      <alignment horizontal="left" indent="3"/>
    </xf>
    <xf numFmtId="0" fontId="31" fillId="0" borderId="5" xfId="0" applyFont="1" applyBorder="1" applyAlignment="1">
      <alignment horizontal="left" indent="3"/>
    </xf>
    <xf numFmtId="165" fontId="2" fillId="0" borderId="10" xfId="0" applyNumberFormat="1" applyFont="1" applyBorder="1" applyAlignment="1" applyProtection="1">
      <alignment horizontal="center"/>
      <protection locked="0"/>
    </xf>
    <xf numFmtId="165" fontId="2" fillId="0" borderId="5" xfId="0" applyNumberFormat="1" applyFont="1" applyBorder="1" applyAlignment="1" applyProtection="1">
      <alignment horizontal="center"/>
      <protection locked="0"/>
    </xf>
    <xf numFmtId="0" fontId="1" fillId="0" borderId="0" xfId="0" applyFont="1" applyAlignment="1">
      <alignment horizontal="left" wrapText="1"/>
    </xf>
    <xf numFmtId="0" fontId="31" fillId="0" borderId="10" xfId="0" applyFont="1" applyBorder="1" applyAlignment="1">
      <alignment horizontal="left" vertical="top" wrapText="1" indent="3"/>
    </xf>
    <xf numFmtId="0" fontId="31" fillId="0" borderId="5" xfId="0" applyFont="1" applyBorder="1" applyAlignment="1">
      <alignment horizontal="left" vertical="top" wrapText="1" indent="3"/>
    </xf>
    <xf numFmtId="165" fontId="31" fillId="0" borderId="10" xfId="0" applyNumberFormat="1" applyFont="1" applyBorder="1" applyAlignment="1" applyProtection="1">
      <alignment horizontal="right"/>
      <protection locked="0"/>
    </xf>
    <xf numFmtId="165" fontId="31" fillId="0" borderId="5" xfId="0" applyNumberFormat="1" applyFont="1" applyBorder="1" applyAlignment="1" applyProtection="1">
      <alignment horizontal="right"/>
      <protection locked="0"/>
    </xf>
    <xf numFmtId="0" fontId="31" fillId="0" borderId="4" xfId="0" applyFont="1" applyBorder="1" applyAlignment="1">
      <alignment horizontal="center"/>
    </xf>
    <xf numFmtId="0" fontId="9" fillId="0" borderId="2" xfId="0" applyFont="1" applyBorder="1" applyAlignment="1">
      <alignment horizontal="center"/>
    </xf>
    <xf numFmtId="0" fontId="9" fillId="0" borderId="9" xfId="0" applyFont="1" applyBorder="1" applyAlignment="1">
      <alignment horizontal="center"/>
    </xf>
    <xf numFmtId="0" fontId="9" fillId="0" borderId="3" xfId="0" applyFont="1" applyBorder="1" applyAlignment="1">
      <alignment horizontal="center"/>
    </xf>
    <xf numFmtId="49" fontId="3" fillId="0" borderId="0" xfId="0" applyNumberFormat="1" applyFont="1" applyAlignment="1" applyProtection="1">
      <alignment horizontal="left" vertical="center"/>
      <protection locked="0"/>
    </xf>
    <xf numFmtId="0" fontId="9" fillId="0" borderId="2" xfId="0" applyFont="1" applyBorder="1" applyAlignment="1">
      <alignment horizontal="left"/>
    </xf>
    <xf numFmtId="0" fontId="9" fillId="0" borderId="9" xfId="0" applyFont="1" applyBorder="1" applyAlignment="1">
      <alignment horizontal="left"/>
    </xf>
    <xf numFmtId="165" fontId="68" fillId="0" borderId="3" xfId="0" applyNumberFormat="1" applyFont="1" applyBorder="1" applyAlignment="1">
      <alignment horizontal="right"/>
    </xf>
    <xf numFmtId="0" fontId="31" fillId="0" borderId="11" xfId="0" applyFont="1" applyBorder="1" applyAlignment="1">
      <alignment horizontal="center"/>
    </xf>
    <xf numFmtId="0" fontId="31" fillId="0" borderId="7" xfId="0" applyFont="1" applyBorder="1" applyAlignment="1">
      <alignment horizont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165" fontId="2" fillId="0" borderId="10" xfId="0" applyNumberFormat="1" applyFont="1" applyBorder="1" applyAlignment="1" applyProtection="1">
      <alignment horizontal="right"/>
      <protection locked="0"/>
    </xf>
    <xf numFmtId="165" fontId="2" fillId="0" borderId="5" xfId="0" applyNumberFormat="1" applyFont="1" applyBorder="1" applyAlignment="1" applyProtection="1">
      <alignment horizontal="right"/>
      <protection locked="0"/>
    </xf>
    <xf numFmtId="0" fontId="5" fillId="0" borderId="1" xfId="0" applyFont="1" applyBorder="1" applyAlignment="1">
      <alignment horizontal="left" vertical="center"/>
    </xf>
    <xf numFmtId="165" fontId="31" fillId="0" borderId="10" xfId="0" applyNumberFormat="1" applyFont="1" applyBorder="1" applyAlignment="1">
      <alignment horizontal="right"/>
    </xf>
    <xf numFmtId="165" fontId="31" fillId="0" borderId="5" xfId="0" applyNumberFormat="1" applyFont="1" applyBorder="1" applyAlignment="1">
      <alignment horizontal="right"/>
    </xf>
    <xf numFmtId="0" fontId="31" fillId="0" borderId="10" xfId="0" applyFont="1" applyBorder="1" applyAlignment="1">
      <alignment horizontal="left" wrapText="1" indent="3"/>
    </xf>
    <xf numFmtId="0" fontId="31" fillId="0" borderId="5" xfId="0" applyFont="1" applyBorder="1" applyAlignment="1">
      <alignment horizontal="left" wrapText="1" indent="3"/>
    </xf>
    <xf numFmtId="0" fontId="68" fillId="0" borderId="0" xfId="0" applyFont="1" applyAlignment="1">
      <alignment horizontal="right"/>
    </xf>
    <xf numFmtId="0" fontId="53" fillId="0" borderId="0" xfId="0" applyFont="1" applyAlignment="1">
      <alignment horizontal="center"/>
    </xf>
    <xf numFmtId="0" fontId="67" fillId="0" borderId="0" xfId="0" applyFont="1" applyAlignment="1">
      <alignment horizontal="center"/>
    </xf>
    <xf numFmtId="0" fontId="2" fillId="0" borderId="3" xfId="0" applyFont="1" applyBorder="1" applyAlignment="1">
      <alignment horizontal="left" wrapText="1"/>
    </xf>
    <xf numFmtId="0" fontId="39" fillId="17" borderId="1" xfId="0" applyFont="1" applyFill="1" applyBorder="1" applyAlignment="1">
      <alignment horizontal="center"/>
    </xf>
    <xf numFmtId="0" fontId="39" fillId="17" borderId="14" xfId="0" applyFont="1" applyFill="1" applyBorder="1" applyAlignment="1">
      <alignment horizontal="left" vertical="center"/>
    </xf>
    <xf numFmtId="0" fontId="39" fillId="17" borderId="15" xfId="0" applyFont="1" applyFill="1" applyBorder="1" applyAlignment="1">
      <alignment horizontal="left" vertical="center"/>
    </xf>
    <xf numFmtId="0" fontId="3" fillId="6" borderId="1" xfId="2" applyFill="1" applyBorder="1" applyAlignment="1" applyProtection="1">
      <alignment horizontal="left"/>
      <protection locked="0"/>
    </xf>
    <xf numFmtId="0" fontId="3" fillId="6" borderId="10" xfId="0" applyFont="1" applyFill="1" applyBorder="1" applyAlignment="1" applyProtection="1">
      <alignment horizontal="left"/>
      <protection locked="0"/>
    </xf>
    <xf numFmtId="0" fontId="3" fillId="6" borderId="5" xfId="0" applyFont="1" applyFill="1" applyBorder="1" applyAlignment="1" applyProtection="1">
      <alignment horizontal="left"/>
      <protection locked="0"/>
    </xf>
    <xf numFmtId="0" fontId="56" fillId="0" borderId="0" xfId="0" applyFont="1" applyAlignment="1">
      <alignment horizontal="left" wrapText="1"/>
    </xf>
    <xf numFmtId="0" fontId="10" fillId="0" borderId="6" xfId="0" applyFont="1" applyBorder="1" applyAlignment="1">
      <alignment horizontal="left" wrapText="1" indent="1"/>
    </xf>
    <xf numFmtId="0" fontId="10" fillId="0" borderId="6" xfId="0" applyFont="1" applyBorder="1" applyAlignment="1">
      <alignment horizontal="left" vertical="top" wrapText="1" indent="1"/>
    </xf>
    <xf numFmtId="0" fontId="10" fillId="0" borderId="22" xfId="0" applyFont="1" applyBorder="1" applyAlignment="1">
      <alignment horizontal="left" vertical="top" wrapText="1" indent="1"/>
    </xf>
    <xf numFmtId="0" fontId="39" fillId="0" borderId="8" xfId="0" applyFont="1" applyBorder="1" applyAlignment="1">
      <alignment horizontal="left" vertical="center" wrapText="1"/>
    </xf>
    <xf numFmtId="0" fontId="3" fillId="6" borderId="1" xfId="0" applyFont="1" applyFill="1" applyBorder="1" applyAlignment="1" applyProtection="1">
      <alignment horizontal="left"/>
      <protection locked="0"/>
    </xf>
    <xf numFmtId="0" fontId="2" fillId="6" borderId="1" xfId="0" applyFont="1" applyFill="1" applyBorder="1" applyAlignment="1" applyProtection="1">
      <alignment horizontal="left"/>
      <protection locked="0"/>
    </xf>
    <xf numFmtId="12" fontId="24" fillId="0" borderId="0" xfId="0" applyNumberFormat="1" applyFont="1" applyAlignment="1">
      <alignment horizontal="left" wrapText="1"/>
    </xf>
    <xf numFmtId="0" fontId="11" fillId="18" borderId="0" xfId="0" applyFont="1" applyFill="1" applyAlignment="1">
      <alignment horizontal="left" vertical="top" wrapText="1"/>
    </xf>
    <xf numFmtId="12" fontId="3" fillId="0" borderId="0" xfId="0" applyNumberFormat="1" applyFont="1" applyAlignment="1">
      <alignment horizontal="left" wrapText="1"/>
    </xf>
    <xf numFmtId="0" fontId="11" fillId="18" borderId="3" xfId="0" applyFont="1" applyFill="1" applyBorder="1" applyAlignment="1">
      <alignment horizontal="left" vertical="top" wrapText="1"/>
    </xf>
    <xf numFmtId="0" fontId="3" fillId="0" borderId="1" xfId="0" applyFont="1" applyBorder="1" applyAlignment="1">
      <alignment horizontal="left"/>
    </xf>
    <xf numFmtId="0" fontId="41" fillId="0" borderId="6" xfId="0" applyFont="1" applyBorder="1" applyAlignment="1">
      <alignment horizontal="left" vertical="center" wrapText="1" indent="1"/>
    </xf>
    <xf numFmtId="0" fontId="3" fillId="6" borderId="10" xfId="2" applyFill="1" applyBorder="1" applyAlignment="1" applyProtection="1">
      <alignment horizontal="left"/>
      <protection locked="0"/>
    </xf>
    <xf numFmtId="0" fontId="3" fillId="6" borderId="5" xfId="2" applyFill="1" applyBorder="1" applyAlignment="1" applyProtection="1">
      <alignment horizontal="left"/>
      <protection locked="0"/>
    </xf>
    <xf numFmtId="0" fontId="3" fillId="0" borderId="1" xfId="0" applyFont="1" applyBorder="1"/>
    <xf numFmtId="0" fontId="3" fillId="0" borderId="10" xfId="0" applyFont="1" applyBorder="1" applyAlignment="1">
      <alignment horizontal="left" wrapText="1"/>
    </xf>
    <xf numFmtId="0" fontId="3" fillId="0" borderId="5" xfId="0" applyFont="1" applyBorder="1" applyAlignment="1">
      <alignment horizontal="left" wrapText="1"/>
    </xf>
    <xf numFmtId="12" fontId="3" fillId="0" borderId="8" xfId="0" applyNumberFormat="1" applyFont="1" applyBorder="1" applyAlignment="1">
      <alignment horizontal="left" wrapText="1"/>
    </xf>
    <xf numFmtId="0" fontId="3" fillId="6" borderId="0" xfId="0" applyFont="1" applyFill="1" applyAlignment="1" applyProtection="1">
      <alignment horizontal="left" vertical="center"/>
      <protection locked="0"/>
    </xf>
    <xf numFmtId="0" fontId="3" fillId="0" borderId="1" xfId="0" applyFont="1" applyBorder="1" applyAlignment="1">
      <alignment horizontal="left" vertical="top" wrapText="1"/>
    </xf>
    <xf numFmtId="0" fontId="60"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xf>
    <xf numFmtId="0" fontId="60" fillId="0" borderId="10" xfId="0" applyFont="1" applyBorder="1" applyAlignment="1">
      <alignment horizontal="center" vertical="center"/>
    </xf>
    <xf numFmtId="0" fontId="60" fillId="0" borderId="5" xfId="0" applyFont="1" applyBorder="1" applyAlignment="1">
      <alignment horizontal="center" vertical="center"/>
    </xf>
    <xf numFmtId="14" fontId="0" fillId="0" borderId="10" xfId="0" applyNumberFormat="1" applyBorder="1" applyAlignment="1" applyProtection="1">
      <alignment horizontal="center" vertical="center"/>
      <protection locked="0"/>
    </xf>
    <xf numFmtId="14" fontId="0" fillId="0" borderId="5" xfId="0" applyNumberFormat="1" applyBorder="1" applyAlignment="1" applyProtection="1">
      <alignment horizontal="center" vertical="center"/>
      <protection locked="0"/>
    </xf>
    <xf numFmtId="0" fontId="0" fillId="0" borderId="10" xfId="0" applyBorder="1" applyAlignment="1">
      <alignment horizontal="center"/>
    </xf>
    <xf numFmtId="0" fontId="0" fillId="0" borderId="5" xfId="0" applyBorder="1" applyAlignment="1">
      <alignment horizontal="center"/>
    </xf>
    <xf numFmtId="0" fontId="2" fillId="0" borderId="0" xfId="0" applyFont="1" applyAlignment="1">
      <alignment horizontal="left" vertical="top" wrapText="1"/>
    </xf>
    <xf numFmtId="0" fontId="4" fillId="0" borderId="0" xfId="0" applyFont="1" applyAlignment="1">
      <alignment horizontal="left" vertical="center" wrapText="1"/>
    </xf>
    <xf numFmtId="0" fontId="5" fillId="2" borderId="10" xfId="0" applyFont="1" applyFill="1" applyBorder="1" applyAlignment="1">
      <alignment horizontal="left" vertical="center"/>
    </xf>
    <xf numFmtId="0" fontId="5" fillId="2" borderId="4" xfId="0" applyFont="1" applyFill="1" applyBorder="1" applyAlignment="1">
      <alignment horizontal="left" vertical="center"/>
    </xf>
    <xf numFmtId="0" fontId="5" fillId="2" borderId="5" xfId="0" applyFont="1" applyFill="1" applyBorder="1" applyAlignment="1">
      <alignment horizontal="left" vertical="center"/>
    </xf>
    <xf numFmtId="14" fontId="31" fillId="0" borderId="3" xfId="0" applyNumberFormat="1" applyFont="1" applyBorder="1" applyAlignment="1">
      <alignment horizontal="left"/>
    </xf>
    <xf numFmtId="0" fontId="3" fillId="0" borderId="4" xfId="0" applyFont="1" applyBorder="1" applyAlignment="1">
      <alignment horizontal="left"/>
    </xf>
    <xf numFmtId="0" fontId="31" fillId="0" borderId="4" xfId="0" applyFont="1" applyBorder="1" applyAlignment="1">
      <alignment horizontal="left"/>
    </xf>
    <xf numFmtId="0" fontId="31" fillId="0" borderId="5" xfId="0" applyFont="1" applyBorder="1" applyAlignment="1">
      <alignment horizontal="left"/>
    </xf>
    <xf numFmtId="0" fontId="31" fillId="0" borderId="0" xfId="0" applyFont="1" applyAlignment="1">
      <alignment horizontal="left"/>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9" xfId="0" applyFont="1" applyBorder="1" applyAlignment="1">
      <alignment horizontal="left" vertical="top" wrapText="1"/>
    </xf>
    <xf numFmtId="0" fontId="31" fillId="0" borderId="8" xfId="0" applyFont="1" applyBorder="1" applyAlignment="1">
      <alignment horizontal="left" vertical="top" wrapText="1"/>
    </xf>
    <xf numFmtId="0" fontId="3" fillId="0" borderId="11" xfId="0" applyFont="1" applyBorder="1" applyAlignment="1">
      <alignment horizontal="left" vertical="top" wrapText="1"/>
    </xf>
    <xf numFmtId="0" fontId="3" fillId="0" borderId="8" xfId="0" applyFont="1" applyBorder="1" applyAlignment="1">
      <alignment horizontal="left" vertical="top" wrapText="1"/>
    </xf>
    <xf numFmtId="0" fontId="3" fillId="0" borderId="7" xfId="0" applyFont="1" applyBorder="1" applyAlignment="1">
      <alignment horizontal="left" vertical="top" wrapText="1"/>
    </xf>
    <xf numFmtId="0" fontId="5" fillId="0" borderId="10" xfId="0" applyFont="1" applyBorder="1" applyAlignment="1">
      <alignment vertical="center" wrapText="1"/>
    </xf>
    <xf numFmtId="0" fontId="5" fillId="0" borderId="4" xfId="0" applyFont="1" applyBorder="1" applyAlignment="1">
      <alignment vertical="center" wrapText="1"/>
    </xf>
    <xf numFmtId="0" fontId="42" fillId="0" borderId="0" xfId="0" applyFont="1" applyAlignment="1">
      <alignment horizontal="left" vertical="center" wrapText="1" indent="3"/>
    </xf>
    <xf numFmtId="0" fontId="3" fillId="0" borderId="6" xfId="0" applyFont="1" applyBorder="1" applyAlignment="1">
      <alignment horizontal="left" vertical="top" wrapText="1" indent="1"/>
    </xf>
    <xf numFmtId="0" fontId="3" fillId="0" borderId="0" xfId="0" applyFont="1" applyAlignment="1">
      <alignment horizontal="left" vertical="top" wrapText="1" indent="1"/>
    </xf>
    <xf numFmtId="0" fontId="3" fillId="0" borderId="12" xfId="0" applyFont="1" applyBorder="1" applyAlignment="1">
      <alignment horizontal="left" vertical="top" wrapText="1" indent="1"/>
    </xf>
    <xf numFmtId="0" fontId="3" fillId="0" borderId="6" xfId="0" applyFont="1" applyBorder="1" applyAlignment="1">
      <alignment horizontal="left" vertical="top" wrapText="1"/>
    </xf>
    <xf numFmtId="0" fontId="31" fillId="0" borderId="0" xfId="0" applyFont="1" applyAlignment="1">
      <alignment horizontal="left" wrapText="1"/>
    </xf>
    <xf numFmtId="0" fontId="31" fillId="0" borderId="12" xfId="0" applyFont="1" applyBorder="1" applyAlignment="1">
      <alignment horizontal="left" wrapText="1"/>
    </xf>
    <xf numFmtId="0" fontId="31" fillId="0" borderId="0" xfId="0" applyFont="1" applyAlignment="1">
      <alignment horizontal="left" vertical="top" wrapText="1"/>
    </xf>
    <xf numFmtId="0" fontId="3" fillId="0" borderId="12" xfId="0" applyFont="1" applyBorder="1" applyAlignment="1">
      <alignment horizontal="left" vertical="top"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5" fillId="0" borderId="2" xfId="0" applyFont="1" applyBorder="1" applyAlignment="1">
      <alignment horizontal="left" wrapText="1"/>
    </xf>
    <xf numFmtId="0" fontId="5" fillId="0" borderId="3" xfId="0" applyFont="1" applyBorder="1" applyAlignment="1">
      <alignment horizontal="left" wrapText="1"/>
    </xf>
    <xf numFmtId="0" fontId="44" fillId="0" borderId="10" xfId="0" applyFont="1" applyBorder="1" applyAlignment="1">
      <alignment horizontal="center" vertical="top" wrapText="1"/>
    </xf>
    <xf numFmtId="0" fontId="44" fillId="0" borderId="5" xfId="0" applyFont="1" applyBorder="1" applyAlignment="1">
      <alignment horizontal="center" vertical="top" wrapText="1"/>
    </xf>
    <xf numFmtId="0" fontId="45" fillId="0" borderId="14" xfId="0" applyFont="1" applyBorder="1" applyAlignment="1">
      <alignment horizontal="center" vertical="top" wrapText="1"/>
    </xf>
    <xf numFmtId="0" fontId="45" fillId="0" borderId="15" xfId="0" applyFont="1" applyBorder="1" applyAlignment="1">
      <alignment horizontal="center" vertical="top" wrapText="1"/>
    </xf>
    <xf numFmtId="0" fontId="13" fillId="0" borderId="10" xfId="0" applyFont="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43" fillId="0" borderId="0" xfId="0" applyFont="1" applyAlignment="1">
      <alignment horizontal="left" vertical="center" wrapText="1" indent="3"/>
    </xf>
    <xf numFmtId="0" fontId="31" fillId="0" borderId="6" xfId="0" applyFont="1" applyBorder="1" applyAlignment="1">
      <alignment horizontal="left"/>
    </xf>
    <xf numFmtId="0" fontId="31" fillId="0" borderId="12" xfId="0" applyFont="1" applyBorder="1" applyAlignment="1">
      <alignment horizontal="left"/>
    </xf>
    <xf numFmtId="0" fontId="43" fillId="0" borderId="8" xfId="0" applyFont="1" applyBorder="1" applyAlignment="1">
      <alignment horizontal="left" vertical="center" wrapText="1" indent="3"/>
    </xf>
    <xf numFmtId="0" fontId="47" fillId="0" borderId="10" xfId="0" applyFont="1" applyBorder="1" applyAlignment="1">
      <alignment horizontal="left" vertical="top" wrapText="1"/>
    </xf>
    <xf numFmtId="0" fontId="47" fillId="0" borderId="4" xfId="0" applyFont="1" applyBorder="1" applyAlignment="1">
      <alignment horizontal="left" vertical="top" wrapText="1"/>
    </xf>
    <xf numFmtId="0" fontId="47" fillId="0" borderId="5" xfId="0" applyFont="1" applyBorder="1" applyAlignment="1">
      <alignment horizontal="left" vertical="top" wrapText="1"/>
    </xf>
    <xf numFmtId="0" fontId="13" fillId="0" borderId="14" xfId="0" applyFont="1" applyBorder="1" applyAlignment="1">
      <alignment horizontal="center" vertical="top" wrapText="1"/>
    </xf>
    <xf numFmtId="0" fontId="13" fillId="0" borderId="15" xfId="0" applyFont="1" applyBorder="1" applyAlignment="1">
      <alignment horizontal="center" vertical="top" wrapText="1"/>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13" fillId="0" borderId="9" xfId="0" applyFont="1" applyBorder="1" applyAlignment="1">
      <alignment horizontal="left" vertical="top" wrapText="1"/>
    </xf>
    <xf numFmtId="0" fontId="48" fillId="18" borderId="2" xfId="0" applyFont="1" applyFill="1" applyBorder="1" applyAlignment="1">
      <alignment horizontal="left" vertical="center" wrapText="1" indent="7"/>
    </xf>
    <xf numFmtId="0" fontId="48" fillId="18" borderId="11" xfId="0" applyFont="1" applyFill="1" applyBorder="1" applyAlignment="1">
      <alignment horizontal="left" vertical="center" wrapText="1" indent="7"/>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9" xfId="0" applyFont="1" applyBorder="1" applyAlignment="1">
      <alignment horizontal="left" vertical="top" wrapText="1"/>
    </xf>
    <xf numFmtId="0" fontId="5" fillId="0" borderId="9" xfId="0" applyFont="1" applyBorder="1" applyAlignment="1">
      <alignment horizontal="left" wrapText="1"/>
    </xf>
    <xf numFmtId="0" fontId="13" fillId="0" borderId="13" xfId="0" applyFont="1" applyBorder="1" applyAlignment="1">
      <alignment horizontal="center" vertical="top" wrapText="1"/>
    </xf>
    <xf numFmtId="0" fontId="44" fillId="0" borderId="2" xfId="0" applyFont="1" applyBorder="1" applyAlignment="1">
      <alignment horizontal="left" vertical="top" wrapText="1"/>
    </xf>
    <xf numFmtId="0" fontId="44" fillId="0" borderId="3" xfId="0" applyFont="1" applyBorder="1" applyAlignment="1">
      <alignment horizontal="left" vertical="top" wrapText="1"/>
    </xf>
    <xf numFmtId="0" fontId="44" fillId="0" borderId="9" xfId="0" applyFont="1" applyBorder="1" applyAlignment="1">
      <alignment horizontal="left" vertical="top" wrapText="1"/>
    </xf>
    <xf numFmtId="0" fontId="3" fillId="0" borderId="14" xfId="0" applyFont="1" applyBorder="1" applyAlignment="1">
      <alignment vertical="top" wrapText="1"/>
    </xf>
    <xf numFmtId="0" fontId="3" fillId="0" borderId="13" xfId="0" applyFont="1" applyBorder="1" applyAlignment="1">
      <alignment vertical="top" wrapText="1"/>
    </xf>
    <xf numFmtId="0" fontId="3" fillId="0" borderId="14" xfId="0" applyFont="1" applyBorder="1" applyAlignment="1" applyProtection="1">
      <alignment vertical="top" wrapText="1"/>
      <protection locked="0"/>
    </xf>
    <xf numFmtId="0" fontId="3" fillId="0" borderId="13" xfId="0" applyFont="1" applyBorder="1" applyAlignment="1" applyProtection="1">
      <alignment vertical="top" wrapText="1"/>
      <protection locked="0"/>
    </xf>
    <xf numFmtId="0" fontId="13" fillId="0" borderId="6" xfId="0" applyFont="1" applyBorder="1" applyAlignment="1">
      <alignment horizontal="left" vertical="top" wrapText="1"/>
    </xf>
    <xf numFmtId="0" fontId="13" fillId="0" borderId="0" xfId="0" applyFont="1" applyAlignment="1">
      <alignment horizontal="left" vertical="top" wrapText="1"/>
    </xf>
    <xf numFmtId="0" fontId="13" fillId="0" borderId="12" xfId="0" applyFont="1" applyBorder="1" applyAlignment="1">
      <alignment horizontal="left" vertical="top" wrapText="1"/>
    </xf>
    <xf numFmtId="0" fontId="10" fillId="0" borderId="14" xfId="0" applyFont="1" applyBorder="1" applyAlignment="1" applyProtection="1">
      <alignment horizontal="left" vertical="top" wrapText="1"/>
      <protection locked="0"/>
    </xf>
    <xf numFmtId="0" fontId="10" fillId="0" borderId="15" xfId="0" applyFont="1" applyBorder="1" applyAlignment="1" applyProtection="1">
      <alignment horizontal="left" vertical="top" wrapText="1"/>
      <protection locked="0"/>
    </xf>
    <xf numFmtId="0" fontId="13" fillId="0" borderId="11" xfId="0" applyFont="1" applyBorder="1" applyAlignment="1">
      <alignment horizontal="left" vertical="top" wrapText="1"/>
    </xf>
    <xf numFmtId="0" fontId="13" fillId="0" borderId="8" xfId="0" applyFont="1" applyBorder="1" applyAlignment="1">
      <alignment horizontal="left" vertical="top" wrapText="1"/>
    </xf>
    <xf numFmtId="0" fontId="13" fillId="0" borderId="7" xfId="0" applyFont="1" applyBorder="1" applyAlignment="1">
      <alignment horizontal="left" vertical="top" wrapText="1"/>
    </xf>
    <xf numFmtId="0" fontId="3" fillId="0" borderId="14" xfId="0" applyFont="1" applyBorder="1" applyAlignment="1" applyProtection="1">
      <alignment horizontal="center" vertical="top" wrapText="1"/>
      <protection locked="0"/>
    </xf>
    <xf numFmtId="0" fontId="3" fillId="0" borderId="15" xfId="0" applyFont="1" applyBorder="1" applyAlignment="1" applyProtection="1">
      <alignment horizontal="center" vertical="top" wrapText="1"/>
      <protection locked="0"/>
    </xf>
    <xf numFmtId="0" fontId="13" fillId="0" borderId="0" xfId="0" applyFont="1" applyAlignment="1">
      <alignment horizontal="left" vertical="top" wrapText="1" indent="2"/>
    </xf>
    <xf numFmtId="0" fontId="3" fillId="19" borderId="14" xfId="0" applyFont="1" applyFill="1" applyBorder="1" applyAlignment="1">
      <alignment vertical="top" wrapText="1"/>
    </xf>
    <xf numFmtId="0" fontId="3" fillId="19" borderId="15" xfId="0" applyFont="1" applyFill="1" applyBorder="1" applyAlignment="1">
      <alignment vertical="top" wrapText="1"/>
    </xf>
    <xf numFmtId="0" fontId="10" fillId="0" borderId="14" xfId="0" applyFont="1" applyBorder="1" applyAlignment="1" applyProtection="1">
      <alignment vertical="top" wrapText="1"/>
      <protection locked="0"/>
    </xf>
    <xf numFmtId="0" fontId="31" fillId="0" borderId="15" xfId="0" applyFont="1" applyBorder="1" applyAlignment="1" applyProtection="1">
      <alignment vertical="top" wrapText="1"/>
      <protection locked="0"/>
    </xf>
    <xf numFmtId="0" fontId="44" fillId="0" borderId="3" xfId="0" applyFont="1" applyBorder="1" applyAlignment="1">
      <alignment horizontal="left" vertical="center" wrapText="1"/>
    </xf>
    <xf numFmtId="0" fontId="31" fillId="0" borderId="15" xfId="0" applyFont="1" applyBorder="1" applyAlignment="1" applyProtection="1">
      <alignment horizontal="center" vertical="top" wrapText="1"/>
      <protection locked="0"/>
    </xf>
    <xf numFmtId="0" fontId="31" fillId="0" borderId="18" xfId="0" applyFont="1" applyBorder="1" applyAlignment="1" applyProtection="1">
      <alignment horizontal="left"/>
      <protection locked="0"/>
    </xf>
    <xf numFmtId="0" fontId="31" fillId="0" borderId="19" xfId="0" applyFont="1" applyBorder="1" applyAlignment="1" applyProtection="1">
      <alignment horizontal="left"/>
      <protection locked="0"/>
    </xf>
    <xf numFmtId="0" fontId="13" fillId="0" borderId="18" xfId="0" applyFont="1" applyBorder="1" applyAlignment="1" applyProtection="1">
      <alignment horizontal="left" vertical="top" wrapText="1"/>
      <protection locked="0"/>
    </xf>
    <xf numFmtId="0" fontId="13" fillId="0" borderId="19" xfId="0" applyFont="1" applyBorder="1" applyAlignment="1" applyProtection="1">
      <alignment horizontal="left" vertical="top" wrapText="1"/>
      <protection locked="0"/>
    </xf>
    <xf numFmtId="0" fontId="5" fillId="0" borderId="11" xfId="0" applyFont="1" applyBorder="1" applyAlignment="1">
      <alignment horizontal="left" vertical="top" wrapText="1"/>
    </xf>
    <xf numFmtId="0" fontId="5" fillId="0" borderId="7" xfId="0" applyFont="1" applyBorder="1" applyAlignment="1">
      <alignment horizontal="left" vertical="top" wrapText="1"/>
    </xf>
    <xf numFmtId="0" fontId="49" fillId="0" borderId="14" xfId="0" applyFont="1" applyBorder="1" applyAlignment="1">
      <alignment horizontal="center" textRotation="90" wrapText="1"/>
    </xf>
    <xf numFmtId="0" fontId="49" fillId="0" borderId="15" xfId="0" applyFont="1" applyBorder="1" applyAlignment="1">
      <alignment horizontal="center" textRotation="90" wrapText="1"/>
    </xf>
    <xf numFmtId="0" fontId="13" fillId="0" borderId="16" xfId="0" applyFont="1" applyBorder="1" applyAlignment="1" applyProtection="1">
      <alignment horizontal="left" vertical="top" wrapText="1"/>
      <protection locked="0"/>
    </xf>
    <xf numFmtId="0" fontId="13" fillId="0" borderId="17" xfId="0" applyFont="1" applyBorder="1" applyAlignment="1" applyProtection="1">
      <alignment horizontal="left" vertical="top" wrapText="1"/>
      <protection locked="0"/>
    </xf>
    <xf numFmtId="0" fontId="5" fillId="0" borderId="8" xfId="0" applyFont="1" applyBorder="1" applyAlignment="1">
      <alignment horizontal="left"/>
    </xf>
    <xf numFmtId="0" fontId="13" fillId="0" borderId="24" xfId="0" applyFont="1" applyBorder="1" applyAlignment="1">
      <alignment horizontal="left" vertical="top" wrapText="1"/>
    </xf>
    <xf numFmtId="0" fontId="13" fillId="0" borderId="25" xfId="0" applyFont="1" applyBorder="1" applyAlignment="1">
      <alignment horizontal="left" vertical="top" wrapText="1"/>
    </xf>
    <xf numFmtId="0" fontId="13" fillId="0" borderId="24" xfId="0" applyFont="1" applyBorder="1" applyAlignment="1" applyProtection="1">
      <alignment horizontal="left" vertical="top" wrapText="1"/>
      <protection locked="0"/>
    </xf>
    <xf numFmtId="0" fontId="13" fillId="0" borderId="25" xfId="0" applyFont="1" applyBorder="1" applyAlignment="1" applyProtection="1">
      <alignment horizontal="left" vertical="top" wrapText="1"/>
      <protection locked="0"/>
    </xf>
    <xf numFmtId="0" fontId="31" fillId="0" borderId="8" xfId="0" applyFont="1" applyBorder="1" applyAlignment="1" applyProtection="1">
      <alignment horizontal="left"/>
      <protection locked="0"/>
    </xf>
    <xf numFmtId="0" fontId="5" fillId="0" borderId="10"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39" fillId="0" borderId="4" xfId="0" applyFont="1" applyBorder="1" applyAlignment="1">
      <alignment horizontal="left" vertical="top"/>
    </xf>
    <xf numFmtId="0" fontId="39" fillId="0" borderId="5" xfId="0" applyFont="1" applyBorder="1" applyAlignment="1">
      <alignment horizontal="left" vertical="top"/>
    </xf>
    <xf numFmtId="0" fontId="2" fillId="0" borderId="10"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39" fillId="0" borderId="4" xfId="0" applyFont="1" applyBorder="1" applyAlignment="1">
      <alignment horizontal="left" vertical="center" wrapText="1"/>
    </xf>
    <xf numFmtId="0" fontId="39" fillId="0" borderId="5" xfId="0" applyFont="1" applyBorder="1" applyAlignment="1">
      <alignment horizontal="left" vertical="center" wrapText="1"/>
    </xf>
    <xf numFmtId="0" fontId="39" fillId="0" borderId="4" xfId="0" applyFont="1" applyBorder="1" applyAlignment="1">
      <alignment horizontal="left" vertical="center"/>
    </xf>
    <xf numFmtId="0" fontId="39" fillId="0" borderId="5" xfId="0" applyFont="1" applyBorder="1" applyAlignment="1">
      <alignment horizontal="left" vertical="center"/>
    </xf>
    <xf numFmtId="0" fontId="3" fillId="0" borderId="1" xfId="0" applyFont="1" applyBorder="1" applyAlignment="1">
      <alignment horizontal="left" wrapText="1"/>
    </xf>
    <xf numFmtId="0" fontId="5" fillId="0" borderId="10" xfId="0" applyFont="1" applyBorder="1" applyAlignment="1">
      <alignment horizontal="left" wrapText="1"/>
    </xf>
    <xf numFmtId="0" fontId="5" fillId="0" borderId="4" xfId="0" applyFont="1" applyBorder="1" applyAlignment="1">
      <alignment horizontal="left" wrapText="1"/>
    </xf>
    <xf numFmtId="0" fontId="5" fillId="0" borderId="1" xfId="0" applyFont="1" applyBorder="1" applyAlignment="1">
      <alignment horizontal="left" wrapText="1"/>
    </xf>
    <xf numFmtId="0" fontId="5" fillId="0" borderId="1" xfId="0" applyFont="1" applyBorder="1" applyAlignment="1">
      <alignment horizontal="left"/>
    </xf>
    <xf numFmtId="0" fontId="5" fillId="0" borderId="1" xfId="0" applyFont="1" applyBorder="1" applyAlignment="1">
      <alignment horizontal="center"/>
    </xf>
    <xf numFmtId="0" fontId="13" fillId="0" borderId="13" xfId="0" applyFont="1" applyBorder="1" applyAlignment="1" applyProtection="1">
      <alignment horizontal="left"/>
      <protection locked="0"/>
    </xf>
    <xf numFmtId="17" fontId="13" fillId="0" borderId="13" xfId="0" applyNumberFormat="1" applyFont="1" applyBorder="1" applyAlignment="1" applyProtection="1">
      <alignment horizontal="center"/>
      <protection locked="0"/>
    </xf>
    <xf numFmtId="0" fontId="13" fillId="0" borderId="13" xfId="0" applyFont="1" applyBorder="1" applyAlignment="1" applyProtection="1">
      <alignment horizontal="center"/>
      <protection locked="0"/>
    </xf>
    <xf numFmtId="14" fontId="13" fillId="0" borderId="13" xfId="0" applyNumberFormat="1" applyFont="1" applyBorder="1" applyAlignment="1" applyProtection="1">
      <alignment horizontal="center"/>
      <protection locked="0"/>
    </xf>
    <xf numFmtId="0" fontId="5" fillId="0" borderId="3" xfId="0" applyFont="1" applyBorder="1" applyAlignment="1">
      <alignment horizontal="left" vertical="top"/>
    </xf>
    <xf numFmtId="0" fontId="31" fillId="0" borderId="3" xfId="0" applyFont="1" applyBorder="1" applyAlignment="1" applyProtection="1">
      <alignment horizontal="left" vertical="top"/>
      <protection locked="0"/>
    </xf>
    <xf numFmtId="0" fontId="13" fillId="0" borderId="15" xfId="0" applyFont="1" applyBorder="1" applyAlignment="1" applyProtection="1">
      <alignment horizontal="left"/>
      <protection locked="0"/>
    </xf>
    <xf numFmtId="0" fontId="13" fillId="0" borderId="15" xfId="0" applyFont="1" applyBorder="1" applyAlignment="1" applyProtection="1">
      <alignment horizontal="center"/>
      <protection locked="0"/>
    </xf>
    <xf numFmtId="0" fontId="5" fillId="0" borderId="21" xfId="0" applyFont="1" applyBorder="1" applyAlignment="1">
      <alignment horizontal="left" wrapText="1"/>
    </xf>
    <xf numFmtId="0" fontId="5" fillId="0" borderId="0" xfId="0" applyFont="1" applyAlignment="1">
      <alignment horizontal="left" vertical="top"/>
    </xf>
    <xf numFmtId="0" fontId="31" fillId="0" borderId="0" xfId="0" applyFont="1" applyAlignment="1" applyProtection="1">
      <alignment horizontal="left"/>
      <protection locked="0"/>
    </xf>
    <xf numFmtId="0" fontId="31" fillId="0" borderId="7" xfId="0" applyFont="1" applyBorder="1" applyAlignment="1" applyProtection="1">
      <alignment horizontal="left"/>
      <protection locked="0"/>
    </xf>
    <xf numFmtId="0" fontId="39" fillId="0" borderId="0" xfId="0" applyFont="1" applyAlignment="1">
      <alignment horizontal="left" vertical="top" wrapText="1"/>
    </xf>
    <xf numFmtId="168" fontId="31" fillId="0" borderId="0" xfId="0" applyNumberFormat="1" applyFont="1" applyAlignment="1">
      <alignment horizontal="left"/>
    </xf>
    <xf numFmtId="0" fontId="39" fillId="0" borderId="0" xfId="0" applyFont="1" applyAlignment="1">
      <alignment horizontal="left" vertical="top" wrapText="1" indent="1"/>
    </xf>
  </cellXfs>
  <cellStyles count="4">
    <cellStyle name="Link" xfId="1" builtinId="8"/>
    <cellStyle name="Standard" xfId="0" builtinId="0"/>
    <cellStyle name="Standard 2 2" xfId="2" xr:uid="{1EF25B11-3D84-4A19-86C3-371238ADC92F}"/>
    <cellStyle name="Standard 4" xfId="3" xr:uid="{759FD725-4749-492B-A11E-298D2246E16E}"/>
  </cellStyles>
  <dxfs count="9">
    <dxf>
      <fill>
        <patternFill>
          <bgColor theme="5" tint="0.59996337778862885"/>
        </patternFill>
      </fill>
    </dxf>
    <dxf>
      <fill>
        <patternFill>
          <bgColor theme="9" tint="0.79998168889431442"/>
        </patternFill>
      </fill>
    </dxf>
    <dxf>
      <fill>
        <patternFill>
          <bgColor rgb="FFFFFFCC"/>
        </patternFill>
      </fill>
    </dxf>
    <dxf>
      <font>
        <b/>
        <i val="0"/>
      </font>
    </dxf>
    <dxf>
      <fill>
        <patternFill>
          <bgColor rgb="FFFFFF99"/>
        </patternFill>
      </fill>
    </dxf>
    <dxf>
      <fill>
        <patternFill>
          <bgColor theme="5" tint="0.59996337778862885"/>
        </patternFill>
      </fill>
    </dxf>
    <dxf>
      <fill>
        <patternFill>
          <bgColor theme="9" tint="0.79998168889431442"/>
        </patternFill>
      </fill>
    </dxf>
    <dxf>
      <font>
        <b/>
        <i val="0"/>
      </font>
    </dxf>
    <dxf>
      <fill>
        <patternFill>
          <bgColor indexed="43"/>
        </patternFill>
      </fill>
    </dxf>
  </dxfs>
  <tableStyles count="0" defaultTableStyle="TableStyleMedium2" defaultPivotStyle="PivotStyleLight16"/>
  <colors>
    <mruColors>
      <color rgb="FFFFFFCC"/>
      <color rgb="FFFFFF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fmlaLink="Source!$B$437"/>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CheckBox" fmlaLink="Source!$B$976" lockText="1" noThreeD="1"/>
</file>

<file path=xl/ctrlProps/ctrlProp11.xml><?xml version="1.0" encoding="utf-8"?>
<formControlPr xmlns="http://schemas.microsoft.com/office/spreadsheetml/2009/9/main" objectType="CheckBox" fmlaLink="Source!$B$977" lockText="1" noThreeD="1"/>
</file>

<file path=xl/ctrlProps/ctrlProp12.xml><?xml version="1.0" encoding="utf-8"?>
<formControlPr xmlns="http://schemas.microsoft.com/office/spreadsheetml/2009/9/main" objectType="CheckBox" fmlaLink="Source!$B$978" lockText="1" noThreeD="1"/>
</file>

<file path=xl/ctrlProps/ctrlProp13.xml><?xml version="1.0" encoding="utf-8"?>
<formControlPr xmlns="http://schemas.microsoft.com/office/spreadsheetml/2009/9/main" objectType="CheckBox" fmlaLink="Source!$B$979" lockText="1" noThreeD="1"/>
</file>

<file path=xl/ctrlProps/ctrlProp14.xml><?xml version="1.0" encoding="utf-8"?>
<formControlPr xmlns="http://schemas.microsoft.com/office/spreadsheetml/2009/9/main" objectType="CheckBox" fmlaLink="Source!$B$985" lockText="1" noThreeD="1"/>
</file>

<file path=xl/ctrlProps/ctrlProp15.xml><?xml version="1.0" encoding="utf-8"?>
<formControlPr xmlns="http://schemas.microsoft.com/office/spreadsheetml/2009/9/main" objectType="CheckBox" fmlaLink="Source!$B$980" lockText="1" noThreeD="1"/>
</file>

<file path=xl/ctrlProps/ctrlProp16.xml><?xml version="1.0" encoding="utf-8"?>
<formControlPr xmlns="http://schemas.microsoft.com/office/spreadsheetml/2009/9/main" objectType="CheckBox" fmlaLink="Source!$B$981" lockText="1" noThreeD="1"/>
</file>

<file path=xl/ctrlProps/ctrlProp17.xml><?xml version="1.0" encoding="utf-8"?>
<formControlPr xmlns="http://schemas.microsoft.com/office/spreadsheetml/2009/9/main" objectType="CheckBox" fmlaLink="Source!$B$982" lockText="1" noThreeD="1"/>
</file>

<file path=xl/ctrlProps/ctrlProp18.xml><?xml version="1.0" encoding="utf-8"?>
<formControlPr xmlns="http://schemas.microsoft.com/office/spreadsheetml/2009/9/main" objectType="CheckBox" fmlaLink="Source!$B$983" lockText="1" noThreeD="1"/>
</file>

<file path=xl/ctrlProps/ctrlProp19.xml><?xml version="1.0" encoding="utf-8"?>
<formControlPr xmlns="http://schemas.microsoft.com/office/spreadsheetml/2009/9/main" objectType="CheckBox" fmlaLink="Source!$B$986"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fmlaLink="Source!$B$976" lockText="1" noThreeD="1"/>
</file>

<file path=xl/ctrlProps/ctrlProp22.xml><?xml version="1.0" encoding="utf-8"?>
<formControlPr xmlns="http://schemas.microsoft.com/office/spreadsheetml/2009/9/main" objectType="Radio" noThreeD="1"/>
</file>

<file path=xl/ctrlProps/ctrlProp23.xml><?xml version="1.0" encoding="utf-8"?>
<formControlPr xmlns="http://schemas.microsoft.com/office/spreadsheetml/2009/9/main" objectType="Radio" firstButton="1" fmlaLink="Source!$B$977" lockText="1" noThreeD="1"/>
</file>

<file path=xl/ctrlProps/ctrlProp24.xml><?xml version="1.0" encoding="utf-8"?>
<formControlPr xmlns="http://schemas.microsoft.com/office/spreadsheetml/2009/9/main" objectType="Radio"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firstButton="1" fmlaLink="Source!$B$978" lockText="1" noThreeD="1"/>
</file>

<file path=xl/ctrlProps/ctrlProp27.xml><?xml version="1.0" encoding="utf-8"?>
<formControlPr xmlns="http://schemas.microsoft.com/office/spreadsheetml/2009/9/main" objectType="Radio" noThreeD="1"/>
</file>

<file path=xl/ctrlProps/ctrlProp28.xml><?xml version="1.0" encoding="utf-8"?>
<formControlPr xmlns="http://schemas.microsoft.com/office/spreadsheetml/2009/9/main" objectType="Radio" firstButton="1" fmlaLink="Source!$B$979"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CheckBox" fmlaLink="Source!$B$984"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firstButton="1" fmlaLink="Source!$B$985"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Radio" firstButton="1" fmlaLink="Source!$B$980"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Radio" firstButton="1" fmlaLink="Source!$B$981"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Radio" firstButton="1" fmlaLink="Source!$B$984"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firstButton="1" fmlaLink="Source!$B$983"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firstButton="1" fmlaLink="Source!$B$982"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Radio" firstButton="1" fmlaLink="Source!$B$986" lockText="1"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Radio" checked="Checked" firstButton="1"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Radio" firstButton="1"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CheckBox" fmlaLink="Source!$B$994" lockText="1"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CheckBox" fmlaLink="Source!$B$995" lockText="1" noThreeD="1"/>
</file>

<file path=xl/ctrlProps/ctrlProp72.xml><?xml version="1.0" encoding="utf-8"?>
<formControlPr xmlns="http://schemas.microsoft.com/office/spreadsheetml/2009/9/main" objectType="CheckBox" fmlaLink="Source!$B$996" lockText="1" noThreeD="1"/>
</file>

<file path=xl/ctrlProps/ctrlProp73.xml><?xml version="1.0" encoding="utf-8"?>
<formControlPr xmlns="http://schemas.microsoft.com/office/spreadsheetml/2009/9/main" objectType="CheckBox" fmlaLink="Source!$B$997" lockText="1" noThreeD="1"/>
</file>

<file path=xl/ctrlProps/ctrlProp74.xml><?xml version="1.0" encoding="utf-8"?>
<formControlPr xmlns="http://schemas.microsoft.com/office/spreadsheetml/2009/9/main" objectType="CheckBox" fmlaLink="Source!$B$998" lockText="1" noThreeD="1"/>
</file>

<file path=xl/ctrlProps/ctrlProp75.xml><?xml version="1.0" encoding="utf-8"?>
<formControlPr xmlns="http://schemas.microsoft.com/office/spreadsheetml/2009/9/main" objectType="CheckBox" fmlaLink="Source!$B$999" lockText="1" noThreeD="1"/>
</file>

<file path=xl/ctrlProps/ctrlProp76.xml><?xml version="1.0" encoding="utf-8"?>
<formControlPr xmlns="http://schemas.microsoft.com/office/spreadsheetml/2009/9/main" objectType="CheckBox" fmlaLink="Source!$B$1000" lockText="1" noThreeD="1"/>
</file>

<file path=xl/ctrlProps/ctrlProp77.xml><?xml version="1.0" encoding="utf-8"?>
<formControlPr xmlns="http://schemas.microsoft.com/office/spreadsheetml/2009/9/main" objectType="CheckBox" fmlaLink="Source!$B$1001" lockText="1" noThreeD="1"/>
</file>

<file path=xl/ctrlProps/ctrlProp78.xml><?xml version="1.0" encoding="utf-8"?>
<formControlPr xmlns="http://schemas.microsoft.com/office/spreadsheetml/2009/9/main" objectType="CheckBox" fmlaLink="Source!$B$1002" lockText="1" noThreeD="1"/>
</file>

<file path=xl/ctrlProps/ctrlProp79.xml><?xml version="1.0" encoding="utf-8"?>
<formControlPr xmlns="http://schemas.microsoft.com/office/spreadsheetml/2009/9/main" objectType="CheckBox" fmlaLink="Source!$B$1003" lockText="1" noThreeD="1"/>
</file>

<file path=xl/ctrlProps/ctrlProp80.xml><?xml version="1.0" encoding="utf-8"?>
<formControlPr xmlns="http://schemas.microsoft.com/office/spreadsheetml/2009/9/main" objectType="CheckBox" fmlaLink="Source!$B$1004" lockText="1"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Radio" firstButton="1" fmlaLink="Source!$B$995"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firstButton="1" fmlaLink="Source!$B$994"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Radio" firstButton="1" fmlaLink="Source!$B$996"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firstButton="1" fmlaLink="Source!$B$997"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Radio" firstButton="1" fmlaLink="Source!$B$998"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Radio" firstButton="1" fmlaLink="Source!$B$999"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firstButton="1" fmlaLink="Source!$B$1000"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Radio" firstButton="1" fmlaLink="Source!$B$1001"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Radio" firstButton="1" fmlaLink="Source!$B$1002"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Radio" firstButton="1" fmlaLink="Source!$B$1003"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Radio" firstButton="1" fmlaLink="Source!$B$1004"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CheckBox" fmlaLink="'Source PD'!$B$827" lockText="1" noThreeD="1"/>
</file>

<file path=xl/ctrlProps/ctrlProp116.xml><?xml version="1.0" encoding="utf-8"?>
<formControlPr xmlns="http://schemas.microsoft.com/office/spreadsheetml/2009/9/main" objectType="CheckBox" fmlaLink="'Source PD'!$B$830" lockText="1" noThreeD="1"/>
</file>

<file path=xl/ctrlProps/ctrlProp117.xml><?xml version="1.0" encoding="utf-8"?>
<formControlPr xmlns="http://schemas.microsoft.com/office/spreadsheetml/2009/9/main" objectType="CheckBox" fmlaLink="'Source PD'!$B$833" lockText="1" noThreeD="1"/>
</file>

<file path=xl/ctrlProps/ctrlProp118.xml><?xml version="1.0" encoding="utf-8"?>
<formControlPr xmlns="http://schemas.microsoft.com/office/spreadsheetml/2009/9/main" objectType="CheckBox" fmlaLink="'Source PD'!$B$839" lockText="1" noThreeD="1"/>
</file>

<file path=xl/ctrlProps/ctrlProp119.xml><?xml version="1.0" encoding="utf-8"?>
<formControlPr xmlns="http://schemas.microsoft.com/office/spreadsheetml/2009/9/main" objectType="CheckBox" fmlaLink="'Source PD'!$B$842" lockText="1" noThreeD="1"/>
</file>

<file path=xl/ctrlProps/ctrlProp120.xml><?xml version="1.0" encoding="utf-8"?>
<formControlPr xmlns="http://schemas.microsoft.com/office/spreadsheetml/2009/9/main" objectType="CheckBox" fmlaLink="'Source PD'!$B$853" lockText="1" noThreeD="1"/>
</file>

<file path=xl/ctrlProps/ctrlProp121.xml><?xml version="1.0" encoding="utf-8"?>
<formControlPr xmlns="http://schemas.microsoft.com/office/spreadsheetml/2009/9/main" objectType="CheckBox" fmlaLink="'Source PD'!$B$858" lockText="1" noThreeD="1"/>
</file>

<file path=xl/ctrlProps/ctrlProp122.xml><?xml version="1.0" encoding="utf-8"?>
<formControlPr xmlns="http://schemas.microsoft.com/office/spreadsheetml/2009/9/main" objectType="CheckBox" fmlaLink="'Source PD'!$B$874" lockText="1" noThreeD="1"/>
</file>

<file path=xl/ctrlProps/ctrlProp123.xml><?xml version="1.0" encoding="utf-8"?>
<formControlPr xmlns="http://schemas.microsoft.com/office/spreadsheetml/2009/9/main" objectType="CheckBox" fmlaLink="'Source PD'!$B$889" lockText="1" noThreeD="1"/>
</file>

<file path=xl/ctrlProps/ctrlProp124.xml><?xml version="1.0" encoding="utf-8"?>
<formControlPr xmlns="http://schemas.microsoft.com/office/spreadsheetml/2009/9/main" objectType="CheckBox" fmlaLink="'Source PD'!$B$862" lockText="1" noThreeD="1"/>
</file>

<file path=xl/ctrlProps/ctrlProp125.xml><?xml version="1.0" encoding="utf-8"?>
<formControlPr xmlns="http://schemas.microsoft.com/office/spreadsheetml/2009/9/main" objectType="CheckBox" fmlaLink="'Source PD'!$B$876" lockText="1" noThreeD="1"/>
</file>

<file path=xl/ctrlProps/ctrlProp126.xml><?xml version="1.0" encoding="utf-8"?>
<formControlPr xmlns="http://schemas.microsoft.com/office/spreadsheetml/2009/9/main" objectType="CheckBox" fmlaLink="'Source PD'!$B$878" lockText="1" noThreeD="1"/>
</file>

<file path=xl/ctrlProps/ctrlProp127.xml><?xml version="1.0" encoding="utf-8"?>
<formControlPr xmlns="http://schemas.microsoft.com/office/spreadsheetml/2009/9/main" objectType="CheckBox" fmlaLink="'Source PD'!$B$855" lockText="1" noThreeD="1"/>
</file>

<file path=xl/ctrlProps/ctrlProp128.xml><?xml version="1.0" encoding="utf-8"?>
<formControlPr xmlns="http://schemas.microsoft.com/office/spreadsheetml/2009/9/main" objectType="CheckBox" fmlaLink="'Source PD'!$B$881" lockText="1" noThreeD="1"/>
</file>

<file path=xl/ctrlProps/ctrlProp129.xml><?xml version="1.0" encoding="utf-8"?>
<formControlPr xmlns="http://schemas.microsoft.com/office/spreadsheetml/2009/9/main" objectType="CheckBox" fmlaLink="'Source PD'!$B$892" lockText="1" noThreeD="1"/>
</file>

<file path=xl/ctrlProps/ctrlProp130.xml><?xml version="1.0" encoding="utf-8"?>
<formControlPr xmlns="http://schemas.microsoft.com/office/spreadsheetml/2009/9/main" objectType="CheckBox" fmlaLink="Source!$B$856" lockText="1" noThreeD="1"/>
</file>

<file path=xl/ctrlProps/ctrlProp131.xml><?xml version="1.0" encoding="utf-8"?>
<formControlPr xmlns="http://schemas.microsoft.com/office/spreadsheetml/2009/9/main" objectType="CheckBox" checked="Checked" fmlaLink="Source!$B$914" lockText="1" noThreeD="1"/>
</file>

<file path=xl/ctrlProps/ctrlProp132.xml><?xml version="1.0" encoding="utf-8"?>
<formControlPr xmlns="http://schemas.microsoft.com/office/spreadsheetml/2009/9/main" objectType="CheckBox" fmlaLink="Source!$B$915" lockText="1" noThreeD="1"/>
</file>

<file path=xl/ctrlProps/ctrlProp133.xml><?xml version="1.0" encoding="utf-8"?>
<formControlPr xmlns="http://schemas.microsoft.com/office/spreadsheetml/2009/9/main" objectType="CheckBox" fmlaLink="Source!$B$866" lockText="1" noThreeD="1"/>
</file>

<file path=xl/ctrlProps/ctrlProp134.xml><?xml version="1.0" encoding="utf-8"?>
<formControlPr xmlns="http://schemas.microsoft.com/office/spreadsheetml/2009/9/main" objectType="CheckBox" fmlaLink="Source!$B$857" lockText="1" noThreeD="1"/>
</file>

<file path=xl/ctrlProps/ctrlProp135.xml><?xml version="1.0" encoding="utf-8"?>
<formControlPr xmlns="http://schemas.microsoft.com/office/spreadsheetml/2009/9/main" objectType="CheckBox" fmlaLink="Source!$B$858" lockText="1" noThreeD="1"/>
</file>

<file path=xl/ctrlProps/ctrlProp136.xml><?xml version="1.0" encoding="utf-8"?>
<formControlPr xmlns="http://schemas.microsoft.com/office/spreadsheetml/2009/9/main" objectType="CheckBox" fmlaLink="Source!$B$859" lockText="1" noThreeD="1"/>
</file>

<file path=xl/ctrlProps/ctrlProp137.xml><?xml version="1.0" encoding="utf-8"?>
<formControlPr xmlns="http://schemas.microsoft.com/office/spreadsheetml/2009/9/main" objectType="CheckBox" fmlaLink="Source!$B$860" lockText="1" noThreeD="1"/>
</file>

<file path=xl/ctrlProps/ctrlProp138.xml><?xml version="1.0" encoding="utf-8"?>
<formControlPr xmlns="http://schemas.microsoft.com/office/spreadsheetml/2009/9/main" objectType="CheckBox" fmlaLink="Source!$B$867" lockText="1" noThreeD="1"/>
</file>

<file path=xl/ctrlProps/ctrlProp139.xml><?xml version="1.0" encoding="utf-8"?>
<formControlPr xmlns="http://schemas.microsoft.com/office/spreadsheetml/2009/9/main" objectType="CheckBox" fmlaLink="Source!$B$868" lockText="1" noThreeD="1"/>
</file>

<file path=xl/ctrlProps/ctrlProp140.xml><?xml version="1.0" encoding="utf-8"?>
<formControlPr xmlns="http://schemas.microsoft.com/office/spreadsheetml/2009/9/main" objectType="CheckBox" fmlaLink="Source!$B$869" lockText="1" noThreeD="1"/>
</file>

<file path=xl/ctrlProps/ctrlProp141.xml><?xml version="1.0" encoding="utf-8"?>
<formControlPr xmlns="http://schemas.microsoft.com/office/spreadsheetml/2009/9/main" objectType="CheckBox" fmlaLink="Source!$B$870"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fmlaLink="Source!$B$596" lockText="1" noThreeD="1"/>
</file>

<file path=xl/ctrlProps/ctrlProp185.xml><?xml version="1.0" encoding="utf-8"?>
<formControlPr xmlns="http://schemas.microsoft.com/office/spreadsheetml/2009/9/main" objectType="CheckBox" fmlaLink="Source!$B$600" lockText="1" noThreeD="1"/>
</file>

<file path=xl/ctrlProps/ctrlProp186.xml><?xml version="1.0" encoding="utf-8"?>
<formControlPr xmlns="http://schemas.microsoft.com/office/spreadsheetml/2009/9/main" objectType="CheckBox" fmlaLink="Source!$B$599" lockText="1" noThreeD="1"/>
</file>

<file path=xl/ctrlProps/ctrlProp187.xml><?xml version="1.0" encoding="utf-8"?>
<formControlPr xmlns="http://schemas.microsoft.com/office/spreadsheetml/2009/9/main" objectType="CheckBox" fmlaLink="Source!$B$604" lockText="1" noThreeD="1"/>
</file>

<file path=xl/ctrlProps/ctrlProp188.xml><?xml version="1.0" encoding="utf-8"?>
<formControlPr xmlns="http://schemas.microsoft.com/office/spreadsheetml/2009/9/main" objectType="CheckBox" fmlaLink="Source!$B$598" lockText="1" noThreeD="1"/>
</file>

<file path=xl/ctrlProps/ctrlProp189.xml><?xml version="1.0" encoding="utf-8"?>
<formControlPr xmlns="http://schemas.microsoft.com/office/spreadsheetml/2009/9/main" objectType="CheckBox" fmlaLink="Source!$B$605" lockText="1" noThreeD="1"/>
</file>

<file path=xl/ctrlProps/ctrlProp190.xml><?xml version="1.0" encoding="utf-8"?>
<formControlPr xmlns="http://schemas.microsoft.com/office/spreadsheetml/2009/9/main" objectType="CheckBox" fmlaLink="Source!$B$601" lockText="1" noThreeD="1"/>
</file>

<file path=xl/ctrlProps/ctrlProp191.xml><?xml version="1.0" encoding="utf-8"?>
<formControlPr xmlns="http://schemas.microsoft.com/office/spreadsheetml/2009/9/main" objectType="CheckBox" fmlaLink="Source!$B$603" lockText="1" noThreeD="1"/>
</file>

<file path=xl/ctrlProps/ctrlProp192.xml><?xml version="1.0" encoding="utf-8"?>
<formControlPr xmlns="http://schemas.microsoft.com/office/spreadsheetml/2009/9/main" objectType="CheckBox" fmlaLink="Source!$B$602" lockText="1" noThreeD="1"/>
</file>

<file path=xl/ctrlProps/ctrlProp193.xml><?xml version="1.0" encoding="utf-8"?>
<formControlPr xmlns="http://schemas.microsoft.com/office/spreadsheetml/2009/9/main" objectType="CheckBox" fmlaLink="Source!$B$608" lockText="1" noThreeD="1"/>
</file>

<file path=xl/ctrlProps/ctrlProp194.xml><?xml version="1.0" encoding="utf-8"?>
<formControlPr xmlns="http://schemas.microsoft.com/office/spreadsheetml/2009/9/main" objectType="CheckBox" fmlaLink="Source!$B$607" lockText="1" noThreeD="1"/>
</file>

<file path=xl/ctrlProps/ctrlProp195.xml><?xml version="1.0" encoding="utf-8"?>
<formControlPr xmlns="http://schemas.microsoft.com/office/spreadsheetml/2009/9/main" objectType="CheckBox" fmlaLink="Source!$B$606" lockText="1" noThreeD="1"/>
</file>

<file path=xl/ctrlProps/ctrlProp196.xml><?xml version="1.0" encoding="utf-8"?>
<formControlPr xmlns="http://schemas.microsoft.com/office/spreadsheetml/2009/9/main" objectType="CheckBox" fmlaLink="Source!$B$609" lockText="1" noThreeD="1"/>
</file>

<file path=xl/ctrlProps/ctrlProp197.xml><?xml version="1.0" encoding="utf-8"?>
<formControlPr xmlns="http://schemas.microsoft.com/office/spreadsheetml/2009/9/main" objectType="CheckBox" fmlaLink="Source!$B$610" lockText="1" noThreeD="1"/>
</file>

<file path=xl/ctrlProps/ctrlProp198.xml><?xml version="1.0" encoding="utf-8"?>
<formControlPr xmlns="http://schemas.microsoft.com/office/spreadsheetml/2009/9/main" objectType="CheckBox" fmlaLink="Source!$B$611"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fmlaLink="Source!$B$597" lockText="1" noThreeD="1"/>
</file>

<file path=xl/ctrlProps/ctrlProp228.xml><?xml version="1.0" encoding="utf-8"?>
<formControlPr xmlns="http://schemas.microsoft.com/office/spreadsheetml/2009/9/main" objectType="CheckBox" fmlaLink="Source!$B$595" lockText="1" noThreeD="1"/>
</file>

<file path=xl/ctrlProps/ctrlProp229.xml><?xml version="1.0" encoding="utf-8"?>
<formControlPr xmlns="http://schemas.microsoft.com/office/spreadsheetml/2009/9/main" objectType="GBox"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49978</xdr:colOff>
      <xdr:row>29</xdr:row>
      <xdr:rowOff>273050</xdr:rowOff>
    </xdr:from>
    <xdr:to>
      <xdr:col>0</xdr:col>
      <xdr:colOff>497608</xdr:colOff>
      <xdr:row>30</xdr:row>
      <xdr:rowOff>148724</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flipH="1">
          <a:off x="49978" y="5645150"/>
          <a:ext cx="447630" cy="3582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66675</xdr:colOff>
          <xdr:row>18</xdr:row>
          <xdr:rowOff>333375</xdr:rowOff>
        </xdr:from>
        <xdr:to>
          <xdr:col>2</xdr:col>
          <xdr:colOff>342900</xdr:colOff>
          <xdr:row>19</xdr:row>
          <xdr:rowOff>200025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19</xdr:row>
          <xdr:rowOff>152400</xdr:rowOff>
        </xdr:from>
        <xdr:to>
          <xdr:col>2</xdr:col>
          <xdr:colOff>371475</xdr:colOff>
          <xdr:row>20</xdr:row>
          <xdr:rowOff>28575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xdr:row>
          <xdr:rowOff>200025</xdr:rowOff>
        </xdr:from>
        <xdr:to>
          <xdr:col>3</xdr:col>
          <xdr:colOff>447675</xdr:colOff>
          <xdr:row>4</xdr:row>
          <xdr:rowOff>19050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9</xdr:row>
          <xdr:rowOff>85725</xdr:rowOff>
        </xdr:from>
        <xdr:to>
          <xdr:col>2</xdr:col>
          <xdr:colOff>276225</xdr:colOff>
          <xdr:row>10</xdr:row>
          <xdr:rowOff>104775</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19</xdr:row>
          <xdr:rowOff>342900</xdr:rowOff>
        </xdr:from>
        <xdr:to>
          <xdr:col>2</xdr:col>
          <xdr:colOff>342900</xdr:colOff>
          <xdr:row>20</xdr:row>
          <xdr:rowOff>190500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20</xdr:row>
          <xdr:rowOff>161925</xdr:rowOff>
        </xdr:from>
        <xdr:to>
          <xdr:col>2</xdr:col>
          <xdr:colOff>352425</xdr:colOff>
          <xdr:row>21</xdr:row>
          <xdr:rowOff>9525</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142875</xdr:rowOff>
        </xdr:from>
        <xdr:to>
          <xdr:col>3</xdr:col>
          <xdr:colOff>295275</xdr:colOff>
          <xdr:row>20</xdr:row>
          <xdr:rowOff>371475</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333375</xdr:rowOff>
        </xdr:from>
        <xdr:to>
          <xdr:col>3</xdr:col>
          <xdr:colOff>295275</xdr:colOff>
          <xdr:row>20</xdr:row>
          <xdr:rowOff>200025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1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8</xdr:row>
          <xdr:rowOff>0</xdr:rowOff>
        </xdr:from>
        <xdr:to>
          <xdr:col>7</xdr:col>
          <xdr:colOff>323850</xdr:colOff>
          <xdr:row>8</xdr:row>
          <xdr:rowOff>333375</xdr:rowOff>
        </xdr:to>
        <xdr:sp macro="" textlink="">
          <xdr:nvSpPr>
            <xdr:cNvPr id="10243" name="Group Box 3" hidden="1">
              <a:extLst>
                <a:ext uri="{63B3BB69-23CF-44E3-9099-C40C66FF867C}">
                  <a14:compatExt spid="_x0000_s10243"/>
                </a:ext>
                <a:ext uri="{FF2B5EF4-FFF2-40B4-BE49-F238E27FC236}">
                  <a16:creationId xmlns:a16="http://schemas.microsoft.com/office/drawing/2014/main" id="{00000000-0008-0000-0200-000003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15</xdr:row>
          <xdr:rowOff>28575</xdr:rowOff>
        </xdr:from>
        <xdr:to>
          <xdr:col>0</xdr:col>
          <xdr:colOff>295275</xdr:colOff>
          <xdr:row>16</xdr:row>
          <xdr:rowOff>9525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2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16</xdr:row>
          <xdr:rowOff>28575</xdr:rowOff>
        </xdr:from>
        <xdr:to>
          <xdr:col>0</xdr:col>
          <xdr:colOff>295275</xdr:colOff>
          <xdr:row>17</xdr:row>
          <xdr:rowOff>9525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2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17</xdr:row>
          <xdr:rowOff>9525</xdr:rowOff>
        </xdr:from>
        <xdr:to>
          <xdr:col>0</xdr:col>
          <xdr:colOff>295275</xdr:colOff>
          <xdr:row>18</xdr:row>
          <xdr:rowOff>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2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18</xdr:row>
          <xdr:rowOff>9525</xdr:rowOff>
        </xdr:from>
        <xdr:to>
          <xdr:col>0</xdr:col>
          <xdr:colOff>295275</xdr:colOff>
          <xdr:row>19</xdr:row>
          <xdr:rowOff>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2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19</xdr:row>
          <xdr:rowOff>28575</xdr:rowOff>
        </xdr:from>
        <xdr:to>
          <xdr:col>0</xdr:col>
          <xdr:colOff>295275</xdr:colOff>
          <xdr:row>19</xdr:row>
          <xdr:rowOff>238125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2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21</xdr:row>
          <xdr:rowOff>28575</xdr:rowOff>
        </xdr:from>
        <xdr:to>
          <xdr:col>0</xdr:col>
          <xdr:colOff>295275</xdr:colOff>
          <xdr:row>21</xdr:row>
          <xdr:rowOff>238125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2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22</xdr:row>
          <xdr:rowOff>28575</xdr:rowOff>
        </xdr:from>
        <xdr:to>
          <xdr:col>0</xdr:col>
          <xdr:colOff>295275</xdr:colOff>
          <xdr:row>22</xdr:row>
          <xdr:rowOff>247650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2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23</xdr:row>
          <xdr:rowOff>28575</xdr:rowOff>
        </xdr:from>
        <xdr:to>
          <xdr:col>0</xdr:col>
          <xdr:colOff>295275</xdr:colOff>
          <xdr:row>23</xdr:row>
          <xdr:rowOff>247650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2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25</xdr:row>
          <xdr:rowOff>9525</xdr:rowOff>
        </xdr:from>
        <xdr:to>
          <xdr:col>0</xdr:col>
          <xdr:colOff>295275</xdr:colOff>
          <xdr:row>25</xdr:row>
          <xdr:rowOff>238125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2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26</xdr:row>
          <xdr:rowOff>28575</xdr:rowOff>
        </xdr:from>
        <xdr:to>
          <xdr:col>0</xdr:col>
          <xdr:colOff>314325</xdr:colOff>
          <xdr:row>27</xdr:row>
          <xdr:rowOff>9525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2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8</xdr:col>
          <xdr:colOff>19050</xdr:colOff>
          <xdr:row>19</xdr:row>
          <xdr:rowOff>257175</xdr:rowOff>
        </xdr:to>
        <xdr:sp macro="" textlink="">
          <xdr:nvSpPr>
            <xdr:cNvPr id="10286" name="Group Box 46" hidden="1">
              <a:extLst>
                <a:ext uri="{63B3BB69-23CF-44E3-9099-C40C66FF867C}">
                  <a14:compatExt spid="_x0000_s10286"/>
                </a:ext>
                <a:ext uri="{FF2B5EF4-FFF2-40B4-BE49-F238E27FC236}">
                  <a16:creationId xmlns:a16="http://schemas.microsoft.com/office/drawing/2014/main" id="{00000000-0008-0000-0200-00002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15</xdr:row>
          <xdr:rowOff>66675</xdr:rowOff>
        </xdr:from>
        <xdr:to>
          <xdr:col>6</xdr:col>
          <xdr:colOff>0</xdr:colOff>
          <xdr:row>15</xdr:row>
          <xdr:rowOff>219075</xdr:rowOff>
        </xdr:to>
        <xdr:sp macro="" textlink="">
          <xdr:nvSpPr>
            <xdr:cNvPr id="10290" name="Option Button 50" hidden="1">
              <a:extLst>
                <a:ext uri="{63B3BB69-23CF-44E3-9099-C40C66FF867C}">
                  <a14:compatExt spid="_x0000_s10290"/>
                </a:ext>
                <a:ext uri="{FF2B5EF4-FFF2-40B4-BE49-F238E27FC236}">
                  <a16:creationId xmlns:a16="http://schemas.microsoft.com/office/drawing/2014/main" id="{00000000-0008-0000-02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15</xdr:row>
          <xdr:rowOff>38100</xdr:rowOff>
        </xdr:from>
        <xdr:to>
          <xdr:col>7</xdr:col>
          <xdr:colOff>219075</xdr:colOff>
          <xdr:row>16</xdr:row>
          <xdr:rowOff>0</xdr:rowOff>
        </xdr:to>
        <xdr:sp macro="" textlink="">
          <xdr:nvSpPr>
            <xdr:cNvPr id="10291" name="Option Button 51" hidden="1">
              <a:extLst>
                <a:ext uri="{63B3BB69-23CF-44E3-9099-C40C66FF867C}">
                  <a14:compatExt spid="_x0000_s10291"/>
                </a:ext>
                <a:ext uri="{FF2B5EF4-FFF2-40B4-BE49-F238E27FC236}">
                  <a16:creationId xmlns:a16="http://schemas.microsoft.com/office/drawing/2014/main" id="{00000000-0008-0000-02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16</xdr:row>
          <xdr:rowOff>38100</xdr:rowOff>
        </xdr:from>
        <xdr:to>
          <xdr:col>6</xdr:col>
          <xdr:colOff>0</xdr:colOff>
          <xdr:row>16</xdr:row>
          <xdr:rowOff>219075</xdr:rowOff>
        </xdr:to>
        <xdr:sp macro="" textlink="">
          <xdr:nvSpPr>
            <xdr:cNvPr id="10292" name="Option Button 52" hidden="1">
              <a:extLst>
                <a:ext uri="{63B3BB69-23CF-44E3-9099-C40C66FF867C}">
                  <a14:compatExt spid="_x0000_s10292"/>
                </a:ext>
                <a:ext uri="{FF2B5EF4-FFF2-40B4-BE49-F238E27FC236}">
                  <a16:creationId xmlns:a16="http://schemas.microsoft.com/office/drawing/2014/main" id="{00000000-0008-0000-02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16</xdr:row>
          <xdr:rowOff>66675</xdr:rowOff>
        </xdr:from>
        <xdr:to>
          <xdr:col>7</xdr:col>
          <xdr:colOff>219075</xdr:colOff>
          <xdr:row>16</xdr:row>
          <xdr:rowOff>219075</xdr:rowOff>
        </xdr:to>
        <xdr:sp macro="" textlink="">
          <xdr:nvSpPr>
            <xdr:cNvPr id="10293" name="Option Button 53" hidden="1">
              <a:extLst>
                <a:ext uri="{63B3BB69-23CF-44E3-9099-C40C66FF867C}">
                  <a14:compatExt spid="_x0000_s10293"/>
                </a:ext>
                <a:ext uri="{FF2B5EF4-FFF2-40B4-BE49-F238E27FC236}">
                  <a16:creationId xmlns:a16="http://schemas.microsoft.com/office/drawing/2014/main" id="{00000000-0008-0000-02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14</xdr:row>
          <xdr:rowOff>295275</xdr:rowOff>
        </xdr:from>
        <xdr:to>
          <xdr:col>8</xdr:col>
          <xdr:colOff>19050</xdr:colOff>
          <xdr:row>16</xdr:row>
          <xdr:rowOff>0</xdr:rowOff>
        </xdr:to>
        <xdr:sp macro="" textlink="">
          <xdr:nvSpPr>
            <xdr:cNvPr id="10294" name="Group Box 54" hidden="1">
              <a:extLst>
                <a:ext uri="{63B3BB69-23CF-44E3-9099-C40C66FF867C}">
                  <a14:compatExt spid="_x0000_s10294"/>
                </a:ext>
                <a:ext uri="{FF2B5EF4-FFF2-40B4-BE49-F238E27FC236}">
                  <a16:creationId xmlns:a16="http://schemas.microsoft.com/office/drawing/2014/main" id="{00000000-0008-0000-0200-000036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de-CH" sz="800" b="0" i="0" u="none" strike="noStrike" baseline="0">
                  <a:solidFill>
                    <a:srgbClr val="000000"/>
                  </a:solidFill>
                  <a:latin typeface="Segoe UI"/>
                  <a:cs typeface="Segoe UI"/>
                </a:rPr>
                <a:t>Gruppenfeld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17</xdr:row>
          <xdr:rowOff>28575</xdr:rowOff>
        </xdr:from>
        <xdr:to>
          <xdr:col>6</xdr:col>
          <xdr:colOff>0</xdr:colOff>
          <xdr:row>17</xdr:row>
          <xdr:rowOff>219075</xdr:rowOff>
        </xdr:to>
        <xdr:sp macro="" textlink="">
          <xdr:nvSpPr>
            <xdr:cNvPr id="10295" name="Option Button 55" hidden="1">
              <a:extLst>
                <a:ext uri="{63B3BB69-23CF-44E3-9099-C40C66FF867C}">
                  <a14:compatExt spid="_x0000_s10295"/>
                </a:ext>
                <a:ext uri="{FF2B5EF4-FFF2-40B4-BE49-F238E27FC236}">
                  <a16:creationId xmlns:a16="http://schemas.microsoft.com/office/drawing/2014/main" id="{00000000-0008-0000-02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17</xdr:row>
          <xdr:rowOff>38100</xdr:rowOff>
        </xdr:from>
        <xdr:to>
          <xdr:col>7</xdr:col>
          <xdr:colOff>219075</xdr:colOff>
          <xdr:row>17</xdr:row>
          <xdr:rowOff>219075</xdr:rowOff>
        </xdr:to>
        <xdr:sp macro="" textlink="">
          <xdr:nvSpPr>
            <xdr:cNvPr id="10296" name="Option Button 56" hidden="1">
              <a:extLst>
                <a:ext uri="{63B3BB69-23CF-44E3-9099-C40C66FF867C}">
                  <a14:compatExt spid="_x0000_s10296"/>
                </a:ext>
                <a:ext uri="{FF2B5EF4-FFF2-40B4-BE49-F238E27FC236}">
                  <a16:creationId xmlns:a16="http://schemas.microsoft.com/office/drawing/2014/main" id="{00000000-0008-0000-02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18</xdr:row>
          <xdr:rowOff>19050</xdr:rowOff>
        </xdr:from>
        <xdr:to>
          <xdr:col>5</xdr:col>
          <xdr:colOff>219075</xdr:colOff>
          <xdr:row>18</xdr:row>
          <xdr:rowOff>209550</xdr:rowOff>
        </xdr:to>
        <xdr:sp macro="" textlink="">
          <xdr:nvSpPr>
            <xdr:cNvPr id="10297" name="Option Button 57" hidden="1">
              <a:extLst>
                <a:ext uri="{63B3BB69-23CF-44E3-9099-C40C66FF867C}">
                  <a14:compatExt spid="_x0000_s10297"/>
                </a:ext>
                <a:ext uri="{FF2B5EF4-FFF2-40B4-BE49-F238E27FC236}">
                  <a16:creationId xmlns:a16="http://schemas.microsoft.com/office/drawing/2014/main" id="{00000000-0008-0000-02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18</xdr:row>
          <xdr:rowOff>28575</xdr:rowOff>
        </xdr:from>
        <xdr:to>
          <xdr:col>7</xdr:col>
          <xdr:colOff>247650</xdr:colOff>
          <xdr:row>18</xdr:row>
          <xdr:rowOff>219075</xdr:rowOff>
        </xdr:to>
        <xdr:sp macro="" textlink="">
          <xdr:nvSpPr>
            <xdr:cNvPr id="10298" name="Option Button 58" hidden="1">
              <a:extLst>
                <a:ext uri="{63B3BB69-23CF-44E3-9099-C40C66FF867C}">
                  <a14:compatExt spid="_x0000_s10298"/>
                </a:ext>
                <a:ext uri="{FF2B5EF4-FFF2-40B4-BE49-F238E27FC236}">
                  <a16:creationId xmlns:a16="http://schemas.microsoft.com/office/drawing/2014/main" id="{00000000-0008-0000-02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257175</xdr:rowOff>
        </xdr:from>
        <xdr:to>
          <xdr:col>8</xdr:col>
          <xdr:colOff>19050</xdr:colOff>
          <xdr:row>16</xdr:row>
          <xdr:rowOff>228600</xdr:rowOff>
        </xdr:to>
        <xdr:sp macro="" textlink="">
          <xdr:nvSpPr>
            <xdr:cNvPr id="10301" name="Group Box 61" hidden="1">
              <a:extLst>
                <a:ext uri="{63B3BB69-23CF-44E3-9099-C40C66FF867C}">
                  <a14:compatExt spid="_x0000_s10301"/>
                </a:ext>
                <a:ext uri="{FF2B5EF4-FFF2-40B4-BE49-F238E27FC236}">
                  <a16:creationId xmlns:a16="http://schemas.microsoft.com/office/drawing/2014/main" id="{00000000-0008-0000-0200-00003D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de-CH" sz="800" b="0" i="0" u="none" strike="noStrike" baseline="0">
                  <a:solidFill>
                    <a:srgbClr val="000000"/>
                  </a:solidFill>
                  <a:latin typeface="Segoe UI"/>
                  <a:cs typeface="Segoe UI"/>
                </a:rPr>
                <a:t>Gruppenfeld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16</xdr:row>
          <xdr:rowOff>228600</xdr:rowOff>
        </xdr:from>
        <xdr:to>
          <xdr:col>8</xdr:col>
          <xdr:colOff>19050</xdr:colOff>
          <xdr:row>18</xdr:row>
          <xdr:rowOff>0</xdr:rowOff>
        </xdr:to>
        <xdr:sp macro="" textlink="">
          <xdr:nvSpPr>
            <xdr:cNvPr id="10302" name="Group Box 62" hidden="1">
              <a:extLst>
                <a:ext uri="{63B3BB69-23CF-44E3-9099-C40C66FF867C}">
                  <a14:compatExt spid="_x0000_s10302"/>
                </a:ext>
                <a:ext uri="{FF2B5EF4-FFF2-40B4-BE49-F238E27FC236}">
                  <a16:creationId xmlns:a16="http://schemas.microsoft.com/office/drawing/2014/main" id="{00000000-0008-0000-0200-00003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de-CH" sz="800" b="0" i="0" u="none" strike="noStrike" baseline="0">
                  <a:solidFill>
                    <a:srgbClr val="000000"/>
                  </a:solidFill>
                  <a:latin typeface="Segoe UI"/>
                  <a:cs typeface="Segoe UI"/>
                </a:rPr>
                <a:t>Gruppenfeld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8</xdr:col>
          <xdr:colOff>19050</xdr:colOff>
          <xdr:row>19</xdr:row>
          <xdr:rowOff>0</xdr:rowOff>
        </xdr:to>
        <xdr:sp macro="" textlink="">
          <xdr:nvSpPr>
            <xdr:cNvPr id="10303" name="Group Box 63" hidden="1">
              <a:extLst>
                <a:ext uri="{63B3BB69-23CF-44E3-9099-C40C66FF867C}">
                  <a14:compatExt spid="_x0000_s10303"/>
                </a:ext>
                <a:ext uri="{FF2B5EF4-FFF2-40B4-BE49-F238E27FC236}">
                  <a16:creationId xmlns:a16="http://schemas.microsoft.com/office/drawing/2014/main" id="{00000000-0008-0000-0200-00003F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de-CH" sz="800" b="0" i="0" u="none" strike="noStrike" baseline="0">
                  <a:solidFill>
                    <a:srgbClr val="000000"/>
                  </a:solidFill>
                  <a:latin typeface="Segoe UI"/>
                  <a:cs typeface="Segoe UI"/>
                </a:rPr>
                <a:t>Gruppenfeld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28575</xdr:rowOff>
        </xdr:from>
        <xdr:to>
          <xdr:col>8</xdr:col>
          <xdr:colOff>19050</xdr:colOff>
          <xdr:row>19</xdr:row>
          <xdr:rowOff>257175</xdr:rowOff>
        </xdr:to>
        <xdr:sp macro="" textlink="">
          <xdr:nvSpPr>
            <xdr:cNvPr id="10304" name="Group Box 64" hidden="1">
              <a:extLst>
                <a:ext uri="{63B3BB69-23CF-44E3-9099-C40C66FF867C}">
                  <a14:compatExt spid="_x0000_s10304"/>
                </a:ext>
                <a:ext uri="{FF2B5EF4-FFF2-40B4-BE49-F238E27FC236}">
                  <a16:creationId xmlns:a16="http://schemas.microsoft.com/office/drawing/2014/main" id="{00000000-0008-0000-0200-000040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de-CH" sz="800" b="0" i="0" u="none" strike="noStrike" baseline="0">
                  <a:solidFill>
                    <a:srgbClr val="000000"/>
                  </a:solidFill>
                  <a:latin typeface="Segoe UI"/>
                  <a:cs typeface="Segoe UI"/>
                </a:rPr>
                <a:t>Gruppenfeld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20</xdr:row>
          <xdr:rowOff>304800</xdr:rowOff>
        </xdr:from>
        <xdr:to>
          <xdr:col>8</xdr:col>
          <xdr:colOff>19050</xdr:colOff>
          <xdr:row>21</xdr:row>
          <xdr:rowOff>238125</xdr:rowOff>
        </xdr:to>
        <xdr:sp macro="" textlink="">
          <xdr:nvSpPr>
            <xdr:cNvPr id="10318" name="Group Box 78" hidden="1">
              <a:extLst>
                <a:ext uri="{63B3BB69-23CF-44E3-9099-C40C66FF867C}">
                  <a14:compatExt spid="_x0000_s10318"/>
                </a:ext>
                <a:ext uri="{FF2B5EF4-FFF2-40B4-BE49-F238E27FC236}">
                  <a16:creationId xmlns:a16="http://schemas.microsoft.com/office/drawing/2014/main" id="{00000000-0008-0000-0200-00004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21</xdr:row>
          <xdr:rowOff>257175</xdr:rowOff>
        </xdr:from>
        <xdr:to>
          <xdr:col>8</xdr:col>
          <xdr:colOff>19050</xdr:colOff>
          <xdr:row>22</xdr:row>
          <xdr:rowOff>123825</xdr:rowOff>
        </xdr:to>
        <xdr:sp macro="" textlink="">
          <xdr:nvSpPr>
            <xdr:cNvPr id="10319" name="Group Box 79" hidden="1">
              <a:extLst>
                <a:ext uri="{63B3BB69-23CF-44E3-9099-C40C66FF867C}">
                  <a14:compatExt spid="_x0000_s10319"/>
                </a:ext>
                <a:ext uri="{FF2B5EF4-FFF2-40B4-BE49-F238E27FC236}">
                  <a16:creationId xmlns:a16="http://schemas.microsoft.com/office/drawing/2014/main" id="{00000000-0008-0000-0200-00004F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23</xdr:row>
          <xdr:rowOff>0</xdr:rowOff>
        </xdr:from>
        <xdr:to>
          <xdr:col>8</xdr:col>
          <xdr:colOff>19050</xdr:colOff>
          <xdr:row>23</xdr:row>
          <xdr:rowOff>238125</xdr:rowOff>
        </xdr:to>
        <xdr:sp macro="" textlink="">
          <xdr:nvSpPr>
            <xdr:cNvPr id="10320" name="Group Box 80" hidden="1">
              <a:extLst>
                <a:ext uri="{63B3BB69-23CF-44E3-9099-C40C66FF867C}">
                  <a14:compatExt spid="_x0000_s10320"/>
                </a:ext>
                <a:ext uri="{FF2B5EF4-FFF2-40B4-BE49-F238E27FC236}">
                  <a16:creationId xmlns:a16="http://schemas.microsoft.com/office/drawing/2014/main" id="{00000000-0008-0000-0200-000050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24</xdr:row>
          <xdr:rowOff>0</xdr:rowOff>
        </xdr:from>
        <xdr:to>
          <xdr:col>8</xdr:col>
          <xdr:colOff>19050</xdr:colOff>
          <xdr:row>24</xdr:row>
          <xdr:rowOff>180975</xdr:rowOff>
        </xdr:to>
        <xdr:sp macro="" textlink="">
          <xdr:nvSpPr>
            <xdr:cNvPr id="10321" name="Group Box 81" hidden="1">
              <a:extLst>
                <a:ext uri="{63B3BB69-23CF-44E3-9099-C40C66FF867C}">
                  <a14:compatExt spid="_x0000_s10321"/>
                </a:ext>
                <a:ext uri="{FF2B5EF4-FFF2-40B4-BE49-F238E27FC236}">
                  <a16:creationId xmlns:a16="http://schemas.microsoft.com/office/drawing/2014/main" id="{00000000-0008-0000-0200-000051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xdr:row>
          <xdr:rowOff>228600</xdr:rowOff>
        </xdr:from>
        <xdr:to>
          <xdr:col>8</xdr:col>
          <xdr:colOff>19050</xdr:colOff>
          <xdr:row>25</xdr:row>
          <xdr:rowOff>66675</xdr:rowOff>
        </xdr:to>
        <xdr:sp macro="" textlink="">
          <xdr:nvSpPr>
            <xdr:cNvPr id="10322" name="Group Box 82" hidden="1">
              <a:extLst>
                <a:ext uri="{63B3BB69-23CF-44E3-9099-C40C66FF867C}">
                  <a14:compatExt spid="_x0000_s10322"/>
                </a:ext>
                <a:ext uri="{FF2B5EF4-FFF2-40B4-BE49-F238E27FC236}">
                  <a16:creationId xmlns:a16="http://schemas.microsoft.com/office/drawing/2014/main" id="{00000000-0008-0000-0200-000052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26</xdr:row>
          <xdr:rowOff>0</xdr:rowOff>
        </xdr:from>
        <xdr:to>
          <xdr:col>8</xdr:col>
          <xdr:colOff>19050</xdr:colOff>
          <xdr:row>26</xdr:row>
          <xdr:rowOff>238125</xdr:rowOff>
        </xdr:to>
        <xdr:sp macro="" textlink="">
          <xdr:nvSpPr>
            <xdr:cNvPr id="10323" name="Group Box 83" hidden="1">
              <a:extLst>
                <a:ext uri="{63B3BB69-23CF-44E3-9099-C40C66FF867C}">
                  <a14:compatExt spid="_x0000_s10323"/>
                </a:ext>
                <a:ext uri="{FF2B5EF4-FFF2-40B4-BE49-F238E27FC236}">
                  <a16:creationId xmlns:a16="http://schemas.microsoft.com/office/drawing/2014/main" id="{00000000-0008-0000-0200-000053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24</xdr:row>
          <xdr:rowOff>28575</xdr:rowOff>
        </xdr:from>
        <xdr:to>
          <xdr:col>0</xdr:col>
          <xdr:colOff>295275</xdr:colOff>
          <xdr:row>24</xdr:row>
          <xdr:rowOff>257175</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2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19</xdr:row>
          <xdr:rowOff>0</xdr:rowOff>
        </xdr:from>
        <xdr:to>
          <xdr:col>8</xdr:col>
          <xdr:colOff>19050</xdr:colOff>
          <xdr:row>20</xdr:row>
          <xdr:rowOff>0</xdr:rowOff>
        </xdr:to>
        <xdr:sp macro="" textlink="">
          <xdr:nvSpPr>
            <xdr:cNvPr id="10347" name="Group Box 107" hidden="1">
              <a:extLst>
                <a:ext uri="{63B3BB69-23CF-44E3-9099-C40C66FF867C}">
                  <a14:compatExt spid="_x0000_s10347"/>
                </a:ext>
                <a:ext uri="{FF2B5EF4-FFF2-40B4-BE49-F238E27FC236}">
                  <a16:creationId xmlns:a16="http://schemas.microsoft.com/office/drawing/2014/main" id="{00000000-0008-0000-0200-00006B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19</xdr:row>
          <xdr:rowOff>66675</xdr:rowOff>
        </xdr:from>
        <xdr:to>
          <xdr:col>6</xdr:col>
          <xdr:colOff>57150</xdr:colOff>
          <xdr:row>19</xdr:row>
          <xdr:rowOff>295275</xdr:rowOff>
        </xdr:to>
        <xdr:sp macro="" textlink="">
          <xdr:nvSpPr>
            <xdr:cNvPr id="10348" name="Option Button 108" hidden="1">
              <a:extLst>
                <a:ext uri="{63B3BB69-23CF-44E3-9099-C40C66FF867C}">
                  <a14:compatExt spid="_x0000_s10348"/>
                </a:ext>
                <a:ext uri="{FF2B5EF4-FFF2-40B4-BE49-F238E27FC236}">
                  <a16:creationId xmlns:a16="http://schemas.microsoft.com/office/drawing/2014/main" id="{00000000-0008-0000-0200-00006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85725</xdr:rowOff>
        </xdr:from>
        <xdr:to>
          <xdr:col>7</xdr:col>
          <xdr:colOff>285750</xdr:colOff>
          <xdr:row>19</xdr:row>
          <xdr:rowOff>304800</xdr:rowOff>
        </xdr:to>
        <xdr:sp macro="" textlink="">
          <xdr:nvSpPr>
            <xdr:cNvPr id="10349" name="Option Button 109" hidden="1">
              <a:extLst>
                <a:ext uri="{63B3BB69-23CF-44E3-9099-C40C66FF867C}">
                  <a14:compatExt spid="_x0000_s10349"/>
                </a:ext>
                <a:ext uri="{FF2B5EF4-FFF2-40B4-BE49-F238E27FC236}">
                  <a16:creationId xmlns:a16="http://schemas.microsoft.com/office/drawing/2014/main" id="{00000000-0008-0000-0200-00006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21</xdr:row>
          <xdr:rowOff>0</xdr:rowOff>
        </xdr:from>
        <xdr:to>
          <xdr:col>8</xdr:col>
          <xdr:colOff>19050</xdr:colOff>
          <xdr:row>22</xdr:row>
          <xdr:rowOff>0</xdr:rowOff>
        </xdr:to>
        <xdr:sp macro="" textlink="">
          <xdr:nvSpPr>
            <xdr:cNvPr id="10350" name="Group Box 110" hidden="1">
              <a:extLst>
                <a:ext uri="{63B3BB69-23CF-44E3-9099-C40C66FF867C}">
                  <a14:compatExt spid="_x0000_s10350"/>
                </a:ext>
                <a:ext uri="{FF2B5EF4-FFF2-40B4-BE49-F238E27FC236}">
                  <a16:creationId xmlns:a16="http://schemas.microsoft.com/office/drawing/2014/main" id="{00000000-0008-0000-0200-00006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21</xdr:row>
          <xdr:rowOff>95250</xdr:rowOff>
        </xdr:from>
        <xdr:to>
          <xdr:col>6</xdr:col>
          <xdr:colOff>47625</xdr:colOff>
          <xdr:row>21</xdr:row>
          <xdr:rowOff>295275</xdr:rowOff>
        </xdr:to>
        <xdr:sp macro="" textlink="">
          <xdr:nvSpPr>
            <xdr:cNvPr id="10351" name="Option Button 111" hidden="1">
              <a:extLst>
                <a:ext uri="{63B3BB69-23CF-44E3-9099-C40C66FF867C}">
                  <a14:compatExt spid="_x0000_s10351"/>
                </a:ext>
                <a:ext uri="{FF2B5EF4-FFF2-40B4-BE49-F238E27FC236}">
                  <a16:creationId xmlns:a16="http://schemas.microsoft.com/office/drawing/2014/main" id="{00000000-0008-0000-02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xdr:row>
          <xdr:rowOff>85725</xdr:rowOff>
        </xdr:from>
        <xdr:to>
          <xdr:col>7</xdr:col>
          <xdr:colOff>266700</xdr:colOff>
          <xdr:row>21</xdr:row>
          <xdr:rowOff>285750</xdr:rowOff>
        </xdr:to>
        <xdr:sp macro="" textlink="">
          <xdr:nvSpPr>
            <xdr:cNvPr id="10353" name="Option Button 113" hidden="1">
              <a:extLst>
                <a:ext uri="{63B3BB69-23CF-44E3-9099-C40C66FF867C}">
                  <a14:compatExt spid="_x0000_s10353"/>
                </a:ext>
                <a:ext uri="{FF2B5EF4-FFF2-40B4-BE49-F238E27FC236}">
                  <a16:creationId xmlns:a16="http://schemas.microsoft.com/office/drawing/2014/main" id="{00000000-0008-0000-02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0</xdr:rowOff>
        </xdr:from>
        <xdr:to>
          <xdr:col>8</xdr:col>
          <xdr:colOff>19050</xdr:colOff>
          <xdr:row>23</xdr:row>
          <xdr:rowOff>0</xdr:rowOff>
        </xdr:to>
        <xdr:sp macro="" textlink="">
          <xdr:nvSpPr>
            <xdr:cNvPr id="10354" name="Group Box 114" hidden="1">
              <a:extLst>
                <a:ext uri="{63B3BB69-23CF-44E3-9099-C40C66FF867C}">
                  <a14:compatExt spid="_x0000_s10354"/>
                </a:ext>
                <a:ext uri="{FF2B5EF4-FFF2-40B4-BE49-F238E27FC236}">
                  <a16:creationId xmlns:a16="http://schemas.microsoft.com/office/drawing/2014/main" id="{00000000-0008-0000-0200-000072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22</xdr:row>
          <xdr:rowOff>19050</xdr:rowOff>
        </xdr:from>
        <xdr:to>
          <xdr:col>6</xdr:col>
          <xdr:colOff>161925</xdr:colOff>
          <xdr:row>22</xdr:row>
          <xdr:rowOff>238125</xdr:rowOff>
        </xdr:to>
        <xdr:sp macro="" textlink="">
          <xdr:nvSpPr>
            <xdr:cNvPr id="10355" name="Option Button 115" hidden="1">
              <a:extLst>
                <a:ext uri="{63B3BB69-23CF-44E3-9099-C40C66FF867C}">
                  <a14:compatExt spid="_x0000_s10355"/>
                </a:ext>
                <a:ext uri="{FF2B5EF4-FFF2-40B4-BE49-F238E27FC236}">
                  <a16:creationId xmlns:a16="http://schemas.microsoft.com/office/drawing/2014/main" id="{00000000-0008-0000-0200-00007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xdr:row>
          <xdr:rowOff>19050</xdr:rowOff>
        </xdr:from>
        <xdr:to>
          <xdr:col>7</xdr:col>
          <xdr:colOff>390525</xdr:colOff>
          <xdr:row>22</xdr:row>
          <xdr:rowOff>247650</xdr:rowOff>
        </xdr:to>
        <xdr:sp macro="" textlink="">
          <xdr:nvSpPr>
            <xdr:cNvPr id="10356" name="Option Button 116" hidden="1">
              <a:extLst>
                <a:ext uri="{63B3BB69-23CF-44E3-9099-C40C66FF867C}">
                  <a14:compatExt spid="_x0000_s10356"/>
                </a:ext>
                <a:ext uri="{FF2B5EF4-FFF2-40B4-BE49-F238E27FC236}">
                  <a16:creationId xmlns:a16="http://schemas.microsoft.com/office/drawing/2014/main" id="{00000000-0008-0000-0200-00007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609600</xdr:colOff>
          <xdr:row>24</xdr:row>
          <xdr:rowOff>0</xdr:rowOff>
        </xdr:from>
        <xdr:to>
          <xdr:col>7</xdr:col>
          <xdr:colOff>742950</xdr:colOff>
          <xdr:row>25</xdr:row>
          <xdr:rowOff>0</xdr:rowOff>
        </xdr:to>
        <xdr:sp macro="" textlink="">
          <xdr:nvSpPr>
            <xdr:cNvPr id="10360" name="Group Box 120" hidden="1">
              <a:extLst>
                <a:ext uri="{63B3BB69-23CF-44E3-9099-C40C66FF867C}">
                  <a14:compatExt spid="_x0000_s10360"/>
                </a:ext>
                <a:ext uri="{FF2B5EF4-FFF2-40B4-BE49-F238E27FC236}">
                  <a16:creationId xmlns:a16="http://schemas.microsoft.com/office/drawing/2014/main" id="{00000000-0008-0000-0200-000078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95250</xdr:rowOff>
        </xdr:from>
        <xdr:to>
          <xdr:col>6</xdr:col>
          <xdr:colOff>28575</xdr:colOff>
          <xdr:row>24</xdr:row>
          <xdr:rowOff>323850</xdr:rowOff>
        </xdr:to>
        <xdr:sp macro="" textlink="">
          <xdr:nvSpPr>
            <xdr:cNvPr id="10361" name="Option Button 121" hidden="1">
              <a:extLst>
                <a:ext uri="{63B3BB69-23CF-44E3-9099-C40C66FF867C}">
                  <a14:compatExt spid="_x0000_s10361"/>
                </a:ext>
                <a:ext uri="{FF2B5EF4-FFF2-40B4-BE49-F238E27FC236}">
                  <a16:creationId xmlns:a16="http://schemas.microsoft.com/office/drawing/2014/main" id="{00000000-0008-0000-0200-00007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xdr:row>
          <xdr:rowOff>95250</xdr:rowOff>
        </xdr:from>
        <xdr:to>
          <xdr:col>7</xdr:col>
          <xdr:colOff>266700</xdr:colOff>
          <xdr:row>24</xdr:row>
          <xdr:rowOff>323850</xdr:rowOff>
        </xdr:to>
        <xdr:sp macro="" textlink="">
          <xdr:nvSpPr>
            <xdr:cNvPr id="10362" name="Option Button 122" hidden="1">
              <a:extLst>
                <a:ext uri="{63B3BB69-23CF-44E3-9099-C40C66FF867C}">
                  <a14:compatExt spid="_x0000_s10362"/>
                </a:ext>
                <a:ext uri="{FF2B5EF4-FFF2-40B4-BE49-F238E27FC236}">
                  <a16:creationId xmlns:a16="http://schemas.microsoft.com/office/drawing/2014/main" id="{00000000-0008-0000-0200-00007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0</xdr:rowOff>
        </xdr:from>
        <xdr:to>
          <xdr:col>8</xdr:col>
          <xdr:colOff>19050</xdr:colOff>
          <xdr:row>26</xdr:row>
          <xdr:rowOff>0</xdr:rowOff>
        </xdr:to>
        <xdr:sp macro="" textlink="">
          <xdr:nvSpPr>
            <xdr:cNvPr id="10363" name="Group Box 123" hidden="1">
              <a:extLst>
                <a:ext uri="{63B3BB69-23CF-44E3-9099-C40C66FF867C}">
                  <a14:compatExt spid="_x0000_s10363"/>
                </a:ext>
                <a:ext uri="{FF2B5EF4-FFF2-40B4-BE49-F238E27FC236}">
                  <a16:creationId xmlns:a16="http://schemas.microsoft.com/office/drawing/2014/main" id="{00000000-0008-0000-0200-00007B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25</xdr:row>
          <xdr:rowOff>28575</xdr:rowOff>
        </xdr:from>
        <xdr:to>
          <xdr:col>6</xdr:col>
          <xdr:colOff>28575</xdr:colOff>
          <xdr:row>25</xdr:row>
          <xdr:rowOff>247650</xdr:rowOff>
        </xdr:to>
        <xdr:sp macro="" textlink="">
          <xdr:nvSpPr>
            <xdr:cNvPr id="10364" name="Option Button 124" hidden="1">
              <a:extLst>
                <a:ext uri="{63B3BB69-23CF-44E3-9099-C40C66FF867C}">
                  <a14:compatExt spid="_x0000_s10364"/>
                </a:ext>
                <a:ext uri="{FF2B5EF4-FFF2-40B4-BE49-F238E27FC236}">
                  <a16:creationId xmlns:a16="http://schemas.microsoft.com/office/drawing/2014/main" id="{00000000-0008-0000-0200-00007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xdr:row>
          <xdr:rowOff>28575</xdr:rowOff>
        </xdr:from>
        <xdr:to>
          <xdr:col>7</xdr:col>
          <xdr:colOff>266700</xdr:colOff>
          <xdr:row>25</xdr:row>
          <xdr:rowOff>247650</xdr:rowOff>
        </xdr:to>
        <xdr:sp macro="" textlink="">
          <xdr:nvSpPr>
            <xdr:cNvPr id="10365" name="Option Button 125" hidden="1">
              <a:extLst>
                <a:ext uri="{63B3BB69-23CF-44E3-9099-C40C66FF867C}">
                  <a14:compatExt spid="_x0000_s10365"/>
                </a:ext>
                <a:ext uri="{FF2B5EF4-FFF2-40B4-BE49-F238E27FC236}">
                  <a16:creationId xmlns:a16="http://schemas.microsoft.com/office/drawing/2014/main" id="{00000000-0008-0000-02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23</xdr:row>
          <xdr:rowOff>19050</xdr:rowOff>
        </xdr:from>
        <xdr:to>
          <xdr:col>6</xdr:col>
          <xdr:colOff>28575</xdr:colOff>
          <xdr:row>23</xdr:row>
          <xdr:rowOff>247650</xdr:rowOff>
        </xdr:to>
        <xdr:sp macro="" textlink="">
          <xdr:nvSpPr>
            <xdr:cNvPr id="10372" name="Option Button 132" hidden="1">
              <a:extLst>
                <a:ext uri="{63B3BB69-23CF-44E3-9099-C40C66FF867C}">
                  <a14:compatExt spid="_x0000_s10372"/>
                </a:ext>
                <a:ext uri="{FF2B5EF4-FFF2-40B4-BE49-F238E27FC236}">
                  <a16:creationId xmlns:a16="http://schemas.microsoft.com/office/drawing/2014/main" id="{00000000-0008-0000-02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xdr:row>
          <xdr:rowOff>19050</xdr:rowOff>
        </xdr:from>
        <xdr:to>
          <xdr:col>7</xdr:col>
          <xdr:colOff>257175</xdr:colOff>
          <xdr:row>23</xdr:row>
          <xdr:rowOff>247650</xdr:rowOff>
        </xdr:to>
        <xdr:sp macro="" textlink="">
          <xdr:nvSpPr>
            <xdr:cNvPr id="10373" name="Option Button 133" hidden="1">
              <a:extLst>
                <a:ext uri="{63B3BB69-23CF-44E3-9099-C40C66FF867C}">
                  <a14:compatExt spid="_x0000_s10373"/>
                </a:ext>
                <a:ext uri="{FF2B5EF4-FFF2-40B4-BE49-F238E27FC236}">
                  <a16:creationId xmlns:a16="http://schemas.microsoft.com/office/drawing/2014/main" id="{00000000-0008-0000-02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23</xdr:row>
          <xdr:rowOff>0</xdr:rowOff>
        </xdr:from>
        <xdr:to>
          <xdr:col>8</xdr:col>
          <xdr:colOff>19050</xdr:colOff>
          <xdr:row>24</xdr:row>
          <xdr:rowOff>0</xdr:rowOff>
        </xdr:to>
        <xdr:sp macro="" textlink="">
          <xdr:nvSpPr>
            <xdr:cNvPr id="10374" name="Group Box 134" hidden="1">
              <a:extLst>
                <a:ext uri="{63B3BB69-23CF-44E3-9099-C40C66FF867C}">
                  <a14:compatExt spid="_x0000_s10374"/>
                </a:ext>
                <a:ext uri="{FF2B5EF4-FFF2-40B4-BE49-F238E27FC236}">
                  <a16:creationId xmlns:a16="http://schemas.microsoft.com/office/drawing/2014/main" id="{00000000-0008-0000-0200-000086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26</xdr:row>
          <xdr:rowOff>19050</xdr:rowOff>
        </xdr:from>
        <xdr:to>
          <xdr:col>6</xdr:col>
          <xdr:colOff>57150</xdr:colOff>
          <xdr:row>26</xdr:row>
          <xdr:rowOff>247650</xdr:rowOff>
        </xdr:to>
        <xdr:sp macro="" textlink="">
          <xdr:nvSpPr>
            <xdr:cNvPr id="10379" name="Option Button 139" hidden="1">
              <a:extLst>
                <a:ext uri="{63B3BB69-23CF-44E3-9099-C40C66FF867C}">
                  <a14:compatExt spid="_x0000_s10379"/>
                </a:ext>
                <a:ext uri="{FF2B5EF4-FFF2-40B4-BE49-F238E27FC236}">
                  <a16:creationId xmlns:a16="http://schemas.microsoft.com/office/drawing/2014/main" id="{00000000-0008-0000-02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25</xdr:row>
          <xdr:rowOff>257175</xdr:rowOff>
        </xdr:from>
        <xdr:to>
          <xdr:col>8</xdr:col>
          <xdr:colOff>19050</xdr:colOff>
          <xdr:row>27</xdr:row>
          <xdr:rowOff>0</xdr:rowOff>
        </xdr:to>
        <xdr:sp macro="" textlink="">
          <xdr:nvSpPr>
            <xdr:cNvPr id="10380" name="Group Box 140" hidden="1">
              <a:extLst>
                <a:ext uri="{63B3BB69-23CF-44E3-9099-C40C66FF867C}">
                  <a14:compatExt spid="_x0000_s10380"/>
                </a:ext>
                <a:ext uri="{FF2B5EF4-FFF2-40B4-BE49-F238E27FC236}">
                  <a16:creationId xmlns:a16="http://schemas.microsoft.com/office/drawing/2014/main" id="{00000000-0008-0000-0200-00008C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26</xdr:row>
          <xdr:rowOff>19050</xdr:rowOff>
        </xdr:from>
        <xdr:to>
          <xdr:col>7</xdr:col>
          <xdr:colOff>285750</xdr:colOff>
          <xdr:row>26</xdr:row>
          <xdr:rowOff>247650</xdr:rowOff>
        </xdr:to>
        <xdr:sp macro="" textlink="">
          <xdr:nvSpPr>
            <xdr:cNvPr id="10381" name="Option Button 141" hidden="1">
              <a:extLst>
                <a:ext uri="{63B3BB69-23CF-44E3-9099-C40C66FF867C}">
                  <a14:compatExt spid="_x0000_s10381"/>
                </a:ext>
                <a:ext uri="{FF2B5EF4-FFF2-40B4-BE49-F238E27FC236}">
                  <a16:creationId xmlns:a16="http://schemas.microsoft.com/office/drawing/2014/main" id="{00000000-0008-0000-02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523875</xdr:colOff>
          <xdr:row>8</xdr:row>
          <xdr:rowOff>104775</xdr:rowOff>
        </xdr:from>
        <xdr:to>
          <xdr:col>13</xdr:col>
          <xdr:colOff>323850</xdr:colOff>
          <xdr:row>12</xdr:row>
          <xdr:rowOff>161925</xdr:rowOff>
        </xdr:to>
        <xdr:sp macro="" textlink="">
          <xdr:nvSpPr>
            <xdr:cNvPr id="10382" name="Group Box 142" hidden="1">
              <a:extLst>
                <a:ext uri="{63B3BB69-23CF-44E3-9099-C40C66FF867C}">
                  <a14:compatExt spid="_x0000_s10382"/>
                </a:ext>
                <a:ext uri="{FF2B5EF4-FFF2-40B4-BE49-F238E27FC236}">
                  <a16:creationId xmlns:a16="http://schemas.microsoft.com/office/drawing/2014/main" id="{00000000-0008-0000-0200-00008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de-CH" sz="800" b="0" i="0" u="none" strike="noStrike" baseline="0">
                  <a:solidFill>
                    <a:srgbClr val="000000"/>
                  </a:solidFill>
                  <a:latin typeface="Segoe UI"/>
                  <a:cs typeface="Segoe UI"/>
                </a:rPr>
                <a:t>Gruppenfeld 142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1152525</xdr:colOff>
          <xdr:row>9</xdr:row>
          <xdr:rowOff>0</xdr:rowOff>
        </xdr:from>
        <xdr:to>
          <xdr:col>3</xdr:col>
          <xdr:colOff>66675</xdr:colOff>
          <xdr:row>10</xdr:row>
          <xdr:rowOff>0</xdr:rowOff>
        </xdr:to>
        <xdr:sp macro="" textlink="">
          <xdr:nvSpPr>
            <xdr:cNvPr id="10385" name="Group Box 145" hidden="1">
              <a:extLst>
                <a:ext uri="{63B3BB69-23CF-44E3-9099-C40C66FF867C}">
                  <a14:compatExt spid="_x0000_s10385"/>
                </a:ext>
                <a:ext uri="{FF2B5EF4-FFF2-40B4-BE49-F238E27FC236}">
                  <a16:creationId xmlns:a16="http://schemas.microsoft.com/office/drawing/2014/main" id="{00000000-0008-0000-0200-000091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9</xdr:row>
          <xdr:rowOff>9525</xdr:rowOff>
        </xdr:from>
        <xdr:to>
          <xdr:col>1</xdr:col>
          <xdr:colOff>542925</xdr:colOff>
          <xdr:row>10</xdr:row>
          <xdr:rowOff>0</xdr:rowOff>
        </xdr:to>
        <xdr:sp macro="" textlink="">
          <xdr:nvSpPr>
            <xdr:cNvPr id="10386" name="Option Button 146" hidden="1">
              <a:extLst>
                <a:ext uri="{63B3BB69-23CF-44E3-9099-C40C66FF867C}">
                  <a14:compatExt spid="_x0000_s10386"/>
                </a:ext>
                <a:ext uri="{FF2B5EF4-FFF2-40B4-BE49-F238E27FC236}">
                  <a16:creationId xmlns:a16="http://schemas.microsoft.com/office/drawing/2014/main" id="{00000000-0008-0000-02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9</xdr:row>
          <xdr:rowOff>0</xdr:rowOff>
        </xdr:from>
        <xdr:to>
          <xdr:col>2</xdr:col>
          <xdr:colOff>552450</xdr:colOff>
          <xdr:row>10</xdr:row>
          <xdr:rowOff>0</xdr:rowOff>
        </xdr:to>
        <xdr:sp macro="" textlink="">
          <xdr:nvSpPr>
            <xdr:cNvPr id="10387" name="Option Button 147" hidden="1">
              <a:extLst>
                <a:ext uri="{63B3BB69-23CF-44E3-9099-C40C66FF867C}">
                  <a14:compatExt spid="_x0000_s10387"/>
                </a:ext>
                <a:ext uri="{FF2B5EF4-FFF2-40B4-BE49-F238E27FC236}">
                  <a16:creationId xmlns:a16="http://schemas.microsoft.com/office/drawing/2014/main" id="{00000000-0008-0000-02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37</xdr:row>
          <xdr:rowOff>219075</xdr:rowOff>
        </xdr:from>
        <xdr:to>
          <xdr:col>3</xdr:col>
          <xdr:colOff>76200</xdr:colOff>
          <xdr:row>38</xdr:row>
          <xdr:rowOff>142875</xdr:rowOff>
        </xdr:to>
        <xdr:sp macro="" textlink="">
          <xdr:nvSpPr>
            <xdr:cNvPr id="10404" name="Group Box 164" hidden="1">
              <a:extLst>
                <a:ext uri="{63B3BB69-23CF-44E3-9099-C40C66FF867C}">
                  <a14:compatExt spid="_x0000_s10404"/>
                </a:ext>
                <a:ext uri="{FF2B5EF4-FFF2-40B4-BE49-F238E27FC236}">
                  <a16:creationId xmlns:a16="http://schemas.microsoft.com/office/drawing/2014/main" id="{00000000-0008-0000-0200-0000A4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9525</xdr:rowOff>
        </xdr:from>
        <xdr:to>
          <xdr:col>2</xdr:col>
          <xdr:colOff>476250</xdr:colOff>
          <xdr:row>39</xdr:row>
          <xdr:rowOff>0</xdr:rowOff>
        </xdr:to>
        <xdr:sp macro="" textlink="">
          <xdr:nvSpPr>
            <xdr:cNvPr id="10405" name="Option Button 165" hidden="1">
              <a:extLst>
                <a:ext uri="{63B3BB69-23CF-44E3-9099-C40C66FF867C}">
                  <a14:compatExt spid="_x0000_s10405"/>
                </a:ext>
                <a:ext uri="{FF2B5EF4-FFF2-40B4-BE49-F238E27FC236}">
                  <a16:creationId xmlns:a16="http://schemas.microsoft.com/office/drawing/2014/main" id="{00000000-0008-0000-02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38</xdr:row>
          <xdr:rowOff>0</xdr:rowOff>
        </xdr:from>
        <xdr:to>
          <xdr:col>1</xdr:col>
          <xdr:colOff>447675</xdr:colOff>
          <xdr:row>39</xdr:row>
          <xdr:rowOff>0</xdr:rowOff>
        </xdr:to>
        <xdr:sp macro="" textlink="">
          <xdr:nvSpPr>
            <xdr:cNvPr id="10406" name="Option Button 166" hidden="1">
              <a:extLst>
                <a:ext uri="{63B3BB69-23CF-44E3-9099-C40C66FF867C}">
                  <a14:compatExt spid="_x0000_s10406"/>
                </a:ext>
                <a:ext uri="{FF2B5EF4-FFF2-40B4-BE49-F238E27FC236}">
                  <a16:creationId xmlns:a16="http://schemas.microsoft.com/office/drawing/2014/main" id="{00000000-0008-0000-02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308</xdr:row>
          <xdr:rowOff>9525</xdr:rowOff>
        </xdr:from>
        <xdr:to>
          <xdr:col>0</xdr:col>
          <xdr:colOff>285750</xdr:colOff>
          <xdr:row>309</xdr:row>
          <xdr:rowOff>0</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id="{00000000-0008-0000-02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581025</xdr:colOff>
          <xdr:row>308</xdr:row>
          <xdr:rowOff>0</xdr:rowOff>
        </xdr:from>
        <xdr:to>
          <xdr:col>7</xdr:col>
          <xdr:colOff>714375</xdr:colOff>
          <xdr:row>309</xdr:row>
          <xdr:rowOff>0</xdr:rowOff>
        </xdr:to>
        <xdr:sp macro="" textlink="">
          <xdr:nvSpPr>
            <xdr:cNvPr id="10409" name="Group Box 169" hidden="1">
              <a:extLst>
                <a:ext uri="{63B3BB69-23CF-44E3-9099-C40C66FF867C}">
                  <a14:compatExt spid="_x0000_s10409"/>
                </a:ext>
                <a:ext uri="{FF2B5EF4-FFF2-40B4-BE49-F238E27FC236}">
                  <a16:creationId xmlns:a16="http://schemas.microsoft.com/office/drawing/2014/main" id="{00000000-0008-0000-0200-0000A9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309</xdr:row>
          <xdr:rowOff>0</xdr:rowOff>
        </xdr:from>
        <xdr:to>
          <xdr:col>0</xdr:col>
          <xdr:colOff>285750</xdr:colOff>
          <xdr:row>309</xdr:row>
          <xdr:rowOff>228600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02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310</xdr:row>
          <xdr:rowOff>9525</xdr:rowOff>
        </xdr:from>
        <xdr:to>
          <xdr:col>0</xdr:col>
          <xdr:colOff>285750</xdr:colOff>
          <xdr:row>310</xdr:row>
          <xdr:rowOff>228600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02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311</xdr:row>
          <xdr:rowOff>9525</xdr:rowOff>
        </xdr:from>
        <xdr:to>
          <xdr:col>0</xdr:col>
          <xdr:colOff>285750</xdr:colOff>
          <xdr:row>311</xdr:row>
          <xdr:rowOff>228600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02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312</xdr:row>
          <xdr:rowOff>57150</xdr:rowOff>
        </xdr:from>
        <xdr:to>
          <xdr:col>0</xdr:col>
          <xdr:colOff>285750</xdr:colOff>
          <xdr:row>312</xdr:row>
          <xdr:rowOff>285750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02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314</xdr:row>
          <xdr:rowOff>66675</xdr:rowOff>
        </xdr:from>
        <xdr:to>
          <xdr:col>0</xdr:col>
          <xdr:colOff>285750</xdr:colOff>
          <xdr:row>314</xdr:row>
          <xdr:rowOff>295275</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02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315</xdr:row>
          <xdr:rowOff>9525</xdr:rowOff>
        </xdr:from>
        <xdr:to>
          <xdr:col>0</xdr:col>
          <xdr:colOff>285750</xdr:colOff>
          <xdr:row>316</xdr:row>
          <xdr:rowOff>0</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id="{00000000-0008-0000-02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315</xdr:row>
          <xdr:rowOff>238125</xdr:rowOff>
        </xdr:from>
        <xdr:to>
          <xdr:col>0</xdr:col>
          <xdr:colOff>285750</xdr:colOff>
          <xdr:row>317</xdr:row>
          <xdr:rowOff>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02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317</xdr:row>
          <xdr:rowOff>76200</xdr:rowOff>
        </xdr:from>
        <xdr:to>
          <xdr:col>0</xdr:col>
          <xdr:colOff>285750</xdr:colOff>
          <xdr:row>317</xdr:row>
          <xdr:rowOff>314325</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02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318</xdr:row>
          <xdr:rowOff>9525</xdr:rowOff>
        </xdr:from>
        <xdr:to>
          <xdr:col>0</xdr:col>
          <xdr:colOff>285750</xdr:colOff>
          <xdr:row>319</xdr:row>
          <xdr:rowOff>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2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319</xdr:row>
          <xdr:rowOff>9525</xdr:rowOff>
        </xdr:from>
        <xdr:to>
          <xdr:col>0</xdr:col>
          <xdr:colOff>285750</xdr:colOff>
          <xdr:row>320</xdr:row>
          <xdr:rowOff>9525</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2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308</xdr:row>
          <xdr:rowOff>238125</xdr:rowOff>
        </xdr:from>
        <xdr:to>
          <xdr:col>8</xdr:col>
          <xdr:colOff>19050</xdr:colOff>
          <xdr:row>310</xdr:row>
          <xdr:rowOff>0</xdr:rowOff>
        </xdr:to>
        <xdr:sp macro="" textlink="">
          <xdr:nvSpPr>
            <xdr:cNvPr id="10427" name="Group Box 187" hidden="1">
              <a:extLst>
                <a:ext uri="{63B3BB69-23CF-44E3-9099-C40C66FF867C}">
                  <a14:compatExt spid="_x0000_s10427"/>
                </a:ext>
                <a:ext uri="{FF2B5EF4-FFF2-40B4-BE49-F238E27FC236}">
                  <a16:creationId xmlns:a16="http://schemas.microsoft.com/office/drawing/2014/main" id="{00000000-0008-0000-0200-0000BB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590550</xdr:colOff>
          <xdr:row>309</xdr:row>
          <xdr:rowOff>0</xdr:rowOff>
        </xdr:from>
        <xdr:to>
          <xdr:col>7</xdr:col>
          <xdr:colOff>723900</xdr:colOff>
          <xdr:row>310</xdr:row>
          <xdr:rowOff>9525</xdr:rowOff>
        </xdr:to>
        <xdr:sp macro="" textlink="">
          <xdr:nvSpPr>
            <xdr:cNvPr id="10430" name="Group Box 190" hidden="1">
              <a:extLst>
                <a:ext uri="{63B3BB69-23CF-44E3-9099-C40C66FF867C}">
                  <a14:compatExt spid="_x0000_s10430"/>
                </a:ext>
                <a:ext uri="{FF2B5EF4-FFF2-40B4-BE49-F238E27FC236}">
                  <a16:creationId xmlns:a16="http://schemas.microsoft.com/office/drawing/2014/main" id="{00000000-0008-0000-0200-0000B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309</xdr:row>
          <xdr:rowOff>9525</xdr:rowOff>
        </xdr:from>
        <xdr:to>
          <xdr:col>6</xdr:col>
          <xdr:colOff>104775</xdr:colOff>
          <xdr:row>309</xdr:row>
          <xdr:rowOff>228600</xdr:rowOff>
        </xdr:to>
        <xdr:sp macro="" textlink="">
          <xdr:nvSpPr>
            <xdr:cNvPr id="10431" name="Option Button 191" hidden="1">
              <a:extLst>
                <a:ext uri="{63B3BB69-23CF-44E3-9099-C40C66FF867C}">
                  <a14:compatExt spid="_x0000_s10431"/>
                </a:ext>
                <a:ext uri="{FF2B5EF4-FFF2-40B4-BE49-F238E27FC236}">
                  <a16:creationId xmlns:a16="http://schemas.microsoft.com/office/drawing/2014/main" id="{00000000-0008-0000-0200-0000B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309</xdr:row>
          <xdr:rowOff>9525</xdr:rowOff>
        </xdr:from>
        <xdr:to>
          <xdr:col>7</xdr:col>
          <xdr:colOff>333375</xdr:colOff>
          <xdr:row>310</xdr:row>
          <xdr:rowOff>0</xdr:rowOff>
        </xdr:to>
        <xdr:sp macro="" textlink="">
          <xdr:nvSpPr>
            <xdr:cNvPr id="10432" name="Option Button 192" hidden="1">
              <a:extLst>
                <a:ext uri="{63B3BB69-23CF-44E3-9099-C40C66FF867C}">
                  <a14:compatExt spid="_x0000_s10432"/>
                </a:ext>
                <a:ext uri="{FF2B5EF4-FFF2-40B4-BE49-F238E27FC236}">
                  <a16:creationId xmlns:a16="http://schemas.microsoft.com/office/drawing/2014/main" id="{00000000-0008-0000-0200-0000C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581025</xdr:colOff>
          <xdr:row>307</xdr:row>
          <xdr:rowOff>295275</xdr:rowOff>
        </xdr:from>
        <xdr:to>
          <xdr:col>7</xdr:col>
          <xdr:colOff>723900</xdr:colOff>
          <xdr:row>309</xdr:row>
          <xdr:rowOff>0</xdr:rowOff>
        </xdr:to>
        <xdr:sp macro="" textlink="">
          <xdr:nvSpPr>
            <xdr:cNvPr id="10433" name="Group Box 193" hidden="1">
              <a:extLst>
                <a:ext uri="{63B3BB69-23CF-44E3-9099-C40C66FF867C}">
                  <a14:compatExt spid="_x0000_s10433"/>
                </a:ext>
                <a:ext uri="{FF2B5EF4-FFF2-40B4-BE49-F238E27FC236}">
                  <a16:creationId xmlns:a16="http://schemas.microsoft.com/office/drawing/2014/main" id="{00000000-0008-0000-0200-0000C1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308</xdr:row>
          <xdr:rowOff>9525</xdr:rowOff>
        </xdr:from>
        <xdr:to>
          <xdr:col>6</xdr:col>
          <xdr:colOff>276225</xdr:colOff>
          <xdr:row>308</xdr:row>
          <xdr:rowOff>219075</xdr:rowOff>
        </xdr:to>
        <xdr:sp macro="" textlink="">
          <xdr:nvSpPr>
            <xdr:cNvPr id="10434" name="Option Button 194" hidden="1">
              <a:extLst>
                <a:ext uri="{63B3BB69-23CF-44E3-9099-C40C66FF867C}">
                  <a14:compatExt spid="_x0000_s10434"/>
                </a:ext>
                <a:ext uri="{FF2B5EF4-FFF2-40B4-BE49-F238E27FC236}">
                  <a16:creationId xmlns:a16="http://schemas.microsoft.com/office/drawing/2014/main" id="{00000000-0008-0000-0200-0000C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308</xdr:row>
          <xdr:rowOff>19050</xdr:rowOff>
        </xdr:from>
        <xdr:to>
          <xdr:col>7</xdr:col>
          <xdr:colOff>504825</xdr:colOff>
          <xdr:row>308</xdr:row>
          <xdr:rowOff>228600</xdr:rowOff>
        </xdr:to>
        <xdr:sp macro="" textlink="">
          <xdr:nvSpPr>
            <xdr:cNvPr id="10435" name="Option Button 195" hidden="1">
              <a:extLst>
                <a:ext uri="{63B3BB69-23CF-44E3-9099-C40C66FF867C}">
                  <a14:compatExt spid="_x0000_s10435"/>
                </a:ext>
                <a:ext uri="{FF2B5EF4-FFF2-40B4-BE49-F238E27FC236}">
                  <a16:creationId xmlns:a16="http://schemas.microsoft.com/office/drawing/2014/main" id="{00000000-0008-0000-0200-0000C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310</xdr:row>
          <xdr:rowOff>0</xdr:rowOff>
        </xdr:from>
        <xdr:to>
          <xdr:col>8</xdr:col>
          <xdr:colOff>19050</xdr:colOff>
          <xdr:row>311</xdr:row>
          <xdr:rowOff>0</xdr:rowOff>
        </xdr:to>
        <xdr:sp macro="" textlink="">
          <xdr:nvSpPr>
            <xdr:cNvPr id="10436" name="Group Box 196" hidden="1">
              <a:extLst>
                <a:ext uri="{63B3BB69-23CF-44E3-9099-C40C66FF867C}">
                  <a14:compatExt spid="_x0000_s10436"/>
                </a:ext>
                <a:ext uri="{FF2B5EF4-FFF2-40B4-BE49-F238E27FC236}">
                  <a16:creationId xmlns:a16="http://schemas.microsoft.com/office/drawing/2014/main" id="{00000000-0008-0000-0200-0000C4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310</xdr:row>
          <xdr:rowOff>19050</xdr:rowOff>
        </xdr:from>
        <xdr:to>
          <xdr:col>6</xdr:col>
          <xdr:colOff>200025</xdr:colOff>
          <xdr:row>310</xdr:row>
          <xdr:rowOff>228600</xdr:rowOff>
        </xdr:to>
        <xdr:sp macro="" textlink="">
          <xdr:nvSpPr>
            <xdr:cNvPr id="10437" name="Option Button 197" hidden="1">
              <a:extLst>
                <a:ext uri="{63B3BB69-23CF-44E3-9099-C40C66FF867C}">
                  <a14:compatExt spid="_x0000_s10437"/>
                </a:ext>
                <a:ext uri="{FF2B5EF4-FFF2-40B4-BE49-F238E27FC236}">
                  <a16:creationId xmlns:a16="http://schemas.microsoft.com/office/drawing/2014/main" id="{00000000-0008-0000-0200-0000C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310</xdr:row>
          <xdr:rowOff>19050</xdr:rowOff>
        </xdr:from>
        <xdr:to>
          <xdr:col>7</xdr:col>
          <xdr:colOff>428625</xdr:colOff>
          <xdr:row>310</xdr:row>
          <xdr:rowOff>228600</xdr:rowOff>
        </xdr:to>
        <xdr:sp macro="" textlink="">
          <xdr:nvSpPr>
            <xdr:cNvPr id="10438" name="Option Button 198" hidden="1">
              <a:extLst>
                <a:ext uri="{63B3BB69-23CF-44E3-9099-C40C66FF867C}">
                  <a14:compatExt spid="_x0000_s10438"/>
                </a:ext>
                <a:ext uri="{FF2B5EF4-FFF2-40B4-BE49-F238E27FC236}">
                  <a16:creationId xmlns:a16="http://schemas.microsoft.com/office/drawing/2014/main" id="{00000000-0008-0000-0200-0000C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311</xdr:row>
          <xdr:rowOff>0</xdr:rowOff>
        </xdr:from>
        <xdr:to>
          <xdr:col>8</xdr:col>
          <xdr:colOff>19050</xdr:colOff>
          <xdr:row>312</xdr:row>
          <xdr:rowOff>0</xdr:rowOff>
        </xdr:to>
        <xdr:sp macro="" textlink="">
          <xdr:nvSpPr>
            <xdr:cNvPr id="10439" name="Group Box 199" hidden="1">
              <a:extLst>
                <a:ext uri="{63B3BB69-23CF-44E3-9099-C40C66FF867C}">
                  <a14:compatExt spid="_x0000_s10439"/>
                </a:ext>
                <a:ext uri="{FF2B5EF4-FFF2-40B4-BE49-F238E27FC236}">
                  <a16:creationId xmlns:a16="http://schemas.microsoft.com/office/drawing/2014/main" id="{00000000-0008-0000-0200-0000C7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311</xdr:row>
          <xdr:rowOff>9525</xdr:rowOff>
        </xdr:from>
        <xdr:to>
          <xdr:col>6</xdr:col>
          <xdr:colOff>95250</xdr:colOff>
          <xdr:row>311</xdr:row>
          <xdr:rowOff>228600</xdr:rowOff>
        </xdr:to>
        <xdr:sp macro="" textlink="">
          <xdr:nvSpPr>
            <xdr:cNvPr id="10440" name="Option Button 200" hidden="1">
              <a:extLst>
                <a:ext uri="{63B3BB69-23CF-44E3-9099-C40C66FF867C}">
                  <a14:compatExt spid="_x0000_s10440"/>
                </a:ext>
                <a:ext uri="{FF2B5EF4-FFF2-40B4-BE49-F238E27FC236}">
                  <a16:creationId xmlns:a16="http://schemas.microsoft.com/office/drawing/2014/main" id="{00000000-0008-0000-0200-0000C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311</xdr:row>
          <xdr:rowOff>9525</xdr:rowOff>
        </xdr:from>
        <xdr:to>
          <xdr:col>7</xdr:col>
          <xdr:colOff>323850</xdr:colOff>
          <xdr:row>311</xdr:row>
          <xdr:rowOff>228600</xdr:rowOff>
        </xdr:to>
        <xdr:sp macro="" textlink="">
          <xdr:nvSpPr>
            <xdr:cNvPr id="10441" name="Option Button 201" hidden="1">
              <a:extLst>
                <a:ext uri="{63B3BB69-23CF-44E3-9099-C40C66FF867C}">
                  <a14:compatExt spid="_x0000_s10441"/>
                </a:ext>
                <a:ext uri="{FF2B5EF4-FFF2-40B4-BE49-F238E27FC236}">
                  <a16:creationId xmlns:a16="http://schemas.microsoft.com/office/drawing/2014/main" id="{00000000-0008-0000-0200-0000C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312</xdr:row>
          <xdr:rowOff>47625</xdr:rowOff>
        </xdr:from>
        <xdr:to>
          <xdr:col>8</xdr:col>
          <xdr:colOff>19050</xdr:colOff>
          <xdr:row>312</xdr:row>
          <xdr:rowOff>323850</xdr:rowOff>
        </xdr:to>
        <xdr:sp macro="" textlink="">
          <xdr:nvSpPr>
            <xdr:cNvPr id="10442" name="Group Box 202" hidden="1">
              <a:extLst>
                <a:ext uri="{63B3BB69-23CF-44E3-9099-C40C66FF867C}">
                  <a14:compatExt spid="_x0000_s10442"/>
                </a:ext>
                <a:ext uri="{FF2B5EF4-FFF2-40B4-BE49-F238E27FC236}">
                  <a16:creationId xmlns:a16="http://schemas.microsoft.com/office/drawing/2014/main" id="{00000000-0008-0000-0200-0000CA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312</xdr:row>
          <xdr:rowOff>76200</xdr:rowOff>
        </xdr:from>
        <xdr:to>
          <xdr:col>6</xdr:col>
          <xdr:colOff>390525</xdr:colOff>
          <xdr:row>312</xdr:row>
          <xdr:rowOff>295275</xdr:rowOff>
        </xdr:to>
        <xdr:sp macro="" textlink="">
          <xdr:nvSpPr>
            <xdr:cNvPr id="10443" name="Option Button 203" hidden="1">
              <a:extLst>
                <a:ext uri="{63B3BB69-23CF-44E3-9099-C40C66FF867C}">
                  <a14:compatExt spid="_x0000_s10443"/>
                </a:ext>
                <a:ext uri="{FF2B5EF4-FFF2-40B4-BE49-F238E27FC236}">
                  <a16:creationId xmlns:a16="http://schemas.microsoft.com/office/drawing/2014/main" id="{00000000-0008-0000-0200-0000C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312</xdr:row>
          <xdr:rowOff>66675</xdr:rowOff>
        </xdr:from>
        <xdr:to>
          <xdr:col>7</xdr:col>
          <xdr:colOff>609600</xdr:colOff>
          <xdr:row>312</xdr:row>
          <xdr:rowOff>285750</xdr:rowOff>
        </xdr:to>
        <xdr:sp macro="" textlink="">
          <xdr:nvSpPr>
            <xdr:cNvPr id="10444" name="Option Button 204" hidden="1">
              <a:extLst>
                <a:ext uri="{63B3BB69-23CF-44E3-9099-C40C66FF867C}">
                  <a14:compatExt spid="_x0000_s10444"/>
                </a:ext>
                <a:ext uri="{FF2B5EF4-FFF2-40B4-BE49-F238E27FC236}">
                  <a16:creationId xmlns:a16="http://schemas.microsoft.com/office/drawing/2014/main" id="{00000000-0008-0000-0200-0000C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314</xdr:row>
          <xdr:rowOff>38100</xdr:rowOff>
        </xdr:from>
        <xdr:to>
          <xdr:col>8</xdr:col>
          <xdr:colOff>19050</xdr:colOff>
          <xdr:row>314</xdr:row>
          <xdr:rowOff>304800</xdr:rowOff>
        </xdr:to>
        <xdr:sp macro="" textlink="">
          <xdr:nvSpPr>
            <xdr:cNvPr id="10445" name="Group Box 205" hidden="1">
              <a:extLst>
                <a:ext uri="{63B3BB69-23CF-44E3-9099-C40C66FF867C}">
                  <a14:compatExt spid="_x0000_s10445"/>
                </a:ext>
                <a:ext uri="{FF2B5EF4-FFF2-40B4-BE49-F238E27FC236}">
                  <a16:creationId xmlns:a16="http://schemas.microsoft.com/office/drawing/2014/main" id="{00000000-0008-0000-0200-0000CD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314</xdr:row>
          <xdr:rowOff>76200</xdr:rowOff>
        </xdr:from>
        <xdr:to>
          <xdr:col>6</xdr:col>
          <xdr:colOff>333375</xdr:colOff>
          <xdr:row>314</xdr:row>
          <xdr:rowOff>295275</xdr:rowOff>
        </xdr:to>
        <xdr:sp macro="" textlink="">
          <xdr:nvSpPr>
            <xdr:cNvPr id="10446" name="Option Button 206" hidden="1">
              <a:extLst>
                <a:ext uri="{63B3BB69-23CF-44E3-9099-C40C66FF867C}">
                  <a14:compatExt spid="_x0000_s10446"/>
                </a:ext>
                <a:ext uri="{FF2B5EF4-FFF2-40B4-BE49-F238E27FC236}">
                  <a16:creationId xmlns:a16="http://schemas.microsoft.com/office/drawing/2014/main" id="{00000000-0008-0000-0200-0000C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314</xdr:row>
          <xdr:rowOff>66675</xdr:rowOff>
        </xdr:from>
        <xdr:to>
          <xdr:col>7</xdr:col>
          <xdr:colOff>561975</xdr:colOff>
          <xdr:row>314</xdr:row>
          <xdr:rowOff>285750</xdr:rowOff>
        </xdr:to>
        <xdr:sp macro="" textlink="">
          <xdr:nvSpPr>
            <xdr:cNvPr id="10447" name="Option Button 207" hidden="1">
              <a:extLst>
                <a:ext uri="{63B3BB69-23CF-44E3-9099-C40C66FF867C}">
                  <a14:compatExt spid="_x0000_s10447"/>
                </a:ext>
                <a:ext uri="{FF2B5EF4-FFF2-40B4-BE49-F238E27FC236}">
                  <a16:creationId xmlns:a16="http://schemas.microsoft.com/office/drawing/2014/main" id="{00000000-0008-0000-0200-0000C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315</xdr:row>
          <xdr:rowOff>0</xdr:rowOff>
        </xdr:from>
        <xdr:to>
          <xdr:col>8</xdr:col>
          <xdr:colOff>19050</xdr:colOff>
          <xdr:row>315</xdr:row>
          <xdr:rowOff>228600</xdr:rowOff>
        </xdr:to>
        <xdr:sp macro="" textlink="">
          <xdr:nvSpPr>
            <xdr:cNvPr id="10448" name="Group Box 208" hidden="1">
              <a:extLst>
                <a:ext uri="{63B3BB69-23CF-44E3-9099-C40C66FF867C}">
                  <a14:compatExt spid="_x0000_s10448"/>
                </a:ext>
                <a:ext uri="{FF2B5EF4-FFF2-40B4-BE49-F238E27FC236}">
                  <a16:creationId xmlns:a16="http://schemas.microsoft.com/office/drawing/2014/main" id="{00000000-0008-0000-0200-0000D0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315</xdr:row>
          <xdr:rowOff>9525</xdr:rowOff>
        </xdr:from>
        <xdr:to>
          <xdr:col>6</xdr:col>
          <xdr:colOff>333375</xdr:colOff>
          <xdr:row>315</xdr:row>
          <xdr:rowOff>209550</xdr:rowOff>
        </xdr:to>
        <xdr:sp macro="" textlink="">
          <xdr:nvSpPr>
            <xdr:cNvPr id="10449" name="Option Button 209" hidden="1">
              <a:extLst>
                <a:ext uri="{63B3BB69-23CF-44E3-9099-C40C66FF867C}">
                  <a14:compatExt spid="_x0000_s10449"/>
                </a:ext>
                <a:ext uri="{FF2B5EF4-FFF2-40B4-BE49-F238E27FC236}">
                  <a16:creationId xmlns:a16="http://schemas.microsoft.com/office/drawing/2014/main" id="{00000000-0008-0000-0200-0000D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315</xdr:row>
          <xdr:rowOff>9525</xdr:rowOff>
        </xdr:from>
        <xdr:to>
          <xdr:col>7</xdr:col>
          <xdr:colOff>561975</xdr:colOff>
          <xdr:row>315</xdr:row>
          <xdr:rowOff>209550</xdr:rowOff>
        </xdr:to>
        <xdr:sp macro="" textlink="">
          <xdr:nvSpPr>
            <xdr:cNvPr id="10450" name="Option Button 210" hidden="1">
              <a:extLst>
                <a:ext uri="{63B3BB69-23CF-44E3-9099-C40C66FF867C}">
                  <a14:compatExt spid="_x0000_s10450"/>
                </a:ext>
                <a:ext uri="{FF2B5EF4-FFF2-40B4-BE49-F238E27FC236}">
                  <a16:creationId xmlns:a16="http://schemas.microsoft.com/office/drawing/2014/main" id="{00000000-0008-0000-0200-0000D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316</xdr:row>
          <xdr:rowOff>0</xdr:rowOff>
        </xdr:from>
        <xdr:to>
          <xdr:col>8</xdr:col>
          <xdr:colOff>19050</xdr:colOff>
          <xdr:row>316</xdr:row>
          <xdr:rowOff>228600</xdr:rowOff>
        </xdr:to>
        <xdr:sp macro="" textlink="">
          <xdr:nvSpPr>
            <xdr:cNvPr id="10451" name="Group Box 211" hidden="1">
              <a:extLst>
                <a:ext uri="{63B3BB69-23CF-44E3-9099-C40C66FF867C}">
                  <a14:compatExt spid="_x0000_s10451"/>
                </a:ext>
                <a:ext uri="{FF2B5EF4-FFF2-40B4-BE49-F238E27FC236}">
                  <a16:creationId xmlns:a16="http://schemas.microsoft.com/office/drawing/2014/main" id="{00000000-0008-0000-0200-0000D3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316</xdr:row>
          <xdr:rowOff>9525</xdr:rowOff>
        </xdr:from>
        <xdr:to>
          <xdr:col>6</xdr:col>
          <xdr:colOff>304800</xdr:colOff>
          <xdr:row>316</xdr:row>
          <xdr:rowOff>228600</xdr:rowOff>
        </xdr:to>
        <xdr:sp macro="" textlink="">
          <xdr:nvSpPr>
            <xdr:cNvPr id="10452" name="Option Button 212" hidden="1">
              <a:extLst>
                <a:ext uri="{63B3BB69-23CF-44E3-9099-C40C66FF867C}">
                  <a14:compatExt spid="_x0000_s10452"/>
                </a:ext>
                <a:ext uri="{FF2B5EF4-FFF2-40B4-BE49-F238E27FC236}">
                  <a16:creationId xmlns:a16="http://schemas.microsoft.com/office/drawing/2014/main" id="{00000000-0008-0000-0200-0000D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316</xdr:row>
          <xdr:rowOff>9525</xdr:rowOff>
        </xdr:from>
        <xdr:to>
          <xdr:col>7</xdr:col>
          <xdr:colOff>533400</xdr:colOff>
          <xdr:row>316</xdr:row>
          <xdr:rowOff>228600</xdr:rowOff>
        </xdr:to>
        <xdr:sp macro="" textlink="">
          <xdr:nvSpPr>
            <xdr:cNvPr id="10453" name="Option Button 213" hidden="1">
              <a:extLst>
                <a:ext uri="{63B3BB69-23CF-44E3-9099-C40C66FF867C}">
                  <a14:compatExt spid="_x0000_s10453"/>
                </a:ext>
                <a:ext uri="{FF2B5EF4-FFF2-40B4-BE49-F238E27FC236}">
                  <a16:creationId xmlns:a16="http://schemas.microsoft.com/office/drawing/2014/main" id="{00000000-0008-0000-0200-0000D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317</xdr:row>
          <xdr:rowOff>66675</xdr:rowOff>
        </xdr:from>
        <xdr:to>
          <xdr:col>8</xdr:col>
          <xdr:colOff>9525</xdr:colOff>
          <xdr:row>317</xdr:row>
          <xdr:rowOff>352425</xdr:rowOff>
        </xdr:to>
        <xdr:sp macro="" textlink="">
          <xdr:nvSpPr>
            <xdr:cNvPr id="10454" name="Group Box 214" hidden="1">
              <a:extLst>
                <a:ext uri="{63B3BB69-23CF-44E3-9099-C40C66FF867C}">
                  <a14:compatExt spid="_x0000_s10454"/>
                </a:ext>
                <a:ext uri="{FF2B5EF4-FFF2-40B4-BE49-F238E27FC236}">
                  <a16:creationId xmlns:a16="http://schemas.microsoft.com/office/drawing/2014/main" id="{00000000-0008-0000-0200-0000D6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317</xdr:row>
          <xdr:rowOff>95250</xdr:rowOff>
        </xdr:from>
        <xdr:to>
          <xdr:col>6</xdr:col>
          <xdr:colOff>266700</xdr:colOff>
          <xdr:row>317</xdr:row>
          <xdr:rowOff>314325</xdr:rowOff>
        </xdr:to>
        <xdr:sp macro="" textlink="">
          <xdr:nvSpPr>
            <xdr:cNvPr id="10455" name="Option Button 215" hidden="1">
              <a:extLst>
                <a:ext uri="{63B3BB69-23CF-44E3-9099-C40C66FF867C}">
                  <a14:compatExt spid="_x0000_s10455"/>
                </a:ext>
                <a:ext uri="{FF2B5EF4-FFF2-40B4-BE49-F238E27FC236}">
                  <a16:creationId xmlns:a16="http://schemas.microsoft.com/office/drawing/2014/main" id="{00000000-0008-0000-0200-0000D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317</xdr:row>
          <xdr:rowOff>104775</xdr:rowOff>
        </xdr:from>
        <xdr:to>
          <xdr:col>7</xdr:col>
          <xdr:colOff>504825</xdr:colOff>
          <xdr:row>317</xdr:row>
          <xdr:rowOff>323850</xdr:rowOff>
        </xdr:to>
        <xdr:sp macro="" textlink="">
          <xdr:nvSpPr>
            <xdr:cNvPr id="10456" name="Option Button 216" hidden="1">
              <a:extLst>
                <a:ext uri="{63B3BB69-23CF-44E3-9099-C40C66FF867C}">
                  <a14:compatExt spid="_x0000_s10456"/>
                </a:ext>
                <a:ext uri="{FF2B5EF4-FFF2-40B4-BE49-F238E27FC236}">
                  <a16:creationId xmlns:a16="http://schemas.microsoft.com/office/drawing/2014/main" id="{00000000-0008-0000-0200-0000D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317</xdr:row>
          <xdr:rowOff>409575</xdr:rowOff>
        </xdr:from>
        <xdr:to>
          <xdr:col>8</xdr:col>
          <xdr:colOff>19050</xdr:colOff>
          <xdr:row>318</xdr:row>
          <xdr:rowOff>228600</xdr:rowOff>
        </xdr:to>
        <xdr:sp macro="" textlink="">
          <xdr:nvSpPr>
            <xdr:cNvPr id="10457" name="Group Box 217" hidden="1">
              <a:extLst>
                <a:ext uri="{63B3BB69-23CF-44E3-9099-C40C66FF867C}">
                  <a14:compatExt spid="_x0000_s10457"/>
                </a:ext>
                <a:ext uri="{FF2B5EF4-FFF2-40B4-BE49-F238E27FC236}">
                  <a16:creationId xmlns:a16="http://schemas.microsoft.com/office/drawing/2014/main" id="{00000000-0008-0000-0200-0000D9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318</xdr:row>
          <xdr:rowOff>9525</xdr:rowOff>
        </xdr:from>
        <xdr:to>
          <xdr:col>6</xdr:col>
          <xdr:colOff>180975</xdr:colOff>
          <xdr:row>318</xdr:row>
          <xdr:rowOff>219075</xdr:rowOff>
        </xdr:to>
        <xdr:sp macro="" textlink="">
          <xdr:nvSpPr>
            <xdr:cNvPr id="10458" name="Option Button 218" hidden="1">
              <a:extLst>
                <a:ext uri="{63B3BB69-23CF-44E3-9099-C40C66FF867C}">
                  <a14:compatExt spid="_x0000_s10458"/>
                </a:ext>
                <a:ext uri="{FF2B5EF4-FFF2-40B4-BE49-F238E27FC236}">
                  <a16:creationId xmlns:a16="http://schemas.microsoft.com/office/drawing/2014/main" id="{00000000-0008-0000-0200-0000D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318</xdr:row>
          <xdr:rowOff>19050</xdr:rowOff>
        </xdr:from>
        <xdr:to>
          <xdr:col>7</xdr:col>
          <xdr:colOff>409575</xdr:colOff>
          <xdr:row>318</xdr:row>
          <xdr:rowOff>219075</xdr:rowOff>
        </xdr:to>
        <xdr:sp macro="" textlink="">
          <xdr:nvSpPr>
            <xdr:cNvPr id="10459" name="Option Button 219" hidden="1">
              <a:extLst>
                <a:ext uri="{63B3BB69-23CF-44E3-9099-C40C66FF867C}">
                  <a14:compatExt spid="_x0000_s10459"/>
                </a:ext>
                <a:ext uri="{FF2B5EF4-FFF2-40B4-BE49-F238E27FC236}">
                  <a16:creationId xmlns:a16="http://schemas.microsoft.com/office/drawing/2014/main" id="{00000000-0008-0000-0200-0000D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319</xdr:row>
          <xdr:rowOff>0</xdr:rowOff>
        </xdr:from>
        <xdr:to>
          <xdr:col>8</xdr:col>
          <xdr:colOff>19050</xdr:colOff>
          <xdr:row>320</xdr:row>
          <xdr:rowOff>9525</xdr:rowOff>
        </xdr:to>
        <xdr:sp macro="" textlink="">
          <xdr:nvSpPr>
            <xdr:cNvPr id="10461" name="Group Box 221" hidden="1">
              <a:extLst>
                <a:ext uri="{63B3BB69-23CF-44E3-9099-C40C66FF867C}">
                  <a14:compatExt spid="_x0000_s10461"/>
                </a:ext>
                <a:ext uri="{FF2B5EF4-FFF2-40B4-BE49-F238E27FC236}">
                  <a16:creationId xmlns:a16="http://schemas.microsoft.com/office/drawing/2014/main" id="{00000000-0008-0000-0200-0000DD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319</xdr:row>
          <xdr:rowOff>19050</xdr:rowOff>
        </xdr:from>
        <xdr:to>
          <xdr:col>6</xdr:col>
          <xdr:colOff>228600</xdr:colOff>
          <xdr:row>319</xdr:row>
          <xdr:rowOff>228600</xdr:rowOff>
        </xdr:to>
        <xdr:sp macro="" textlink="">
          <xdr:nvSpPr>
            <xdr:cNvPr id="10462" name="Option Button 222" hidden="1">
              <a:extLst>
                <a:ext uri="{63B3BB69-23CF-44E3-9099-C40C66FF867C}">
                  <a14:compatExt spid="_x0000_s10462"/>
                </a:ext>
                <a:ext uri="{FF2B5EF4-FFF2-40B4-BE49-F238E27FC236}">
                  <a16:creationId xmlns:a16="http://schemas.microsoft.com/office/drawing/2014/main" id="{00000000-0008-0000-0200-0000D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319</xdr:row>
          <xdr:rowOff>28575</xdr:rowOff>
        </xdr:from>
        <xdr:to>
          <xdr:col>7</xdr:col>
          <xdr:colOff>457200</xdr:colOff>
          <xdr:row>320</xdr:row>
          <xdr:rowOff>0</xdr:rowOff>
        </xdr:to>
        <xdr:sp macro="" textlink="">
          <xdr:nvSpPr>
            <xdr:cNvPr id="10463" name="Option Button 223" hidden="1">
              <a:extLst>
                <a:ext uri="{63B3BB69-23CF-44E3-9099-C40C66FF867C}">
                  <a14:compatExt spid="_x0000_s10463"/>
                </a:ext>
                <a:ext uri="{FF2B5EF4-FFF2-40B4-BE49-F238E27FC236}">
                  <a16:creationId xmlns:a16="http://schemas.microsoft.com/office/drawing/2014/main" id="{00000000-0008-0000-0200-0000D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180975</xdr:colOff>
          <xdr:row>5</xdr:row>
          <xdr:rowOff>66675</xdr:rowOff>
        </xdr:from>
        <xdr:to>
          <xdr:col>0</xdr:col>
          <xdr:colOff>447675</xdr:colOff>
          <xdr:row>5</xdr:row>
          <xdr:rowOff>295275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3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xdr:row>
          <xdr:rowOff>66675</xdr:rowOff>
        </xdr:from>
        <xdr:to>
          <xdr:col>0</xdr:col>
          <xdr:colOff>447675</xdr:colOff>
          <xdr:row>6</xdr:row>
          <xdr:rowOff>295275</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3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7</xdr:row>
          <xdr:rowOff>142875</xdr:rowOff>
        </xdr:from>
        <xdr:to>
          <xdr:col>0</xdr:col>
          <xdr:colOff>428625</xdr:colOff>
          <xdr:row>7</xdr:row>
          <xdr:rowOff>371475</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3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7</xdr:row>
          <xdr:rowOff>523875</xdr:rowOff>
        </xdr:from>
        <xdr:to>
          <xdr:col>0</xdr:col>
          <xdr:colOff>428625</xdr:colOff>
          <xdr:row>8</xdr:row>
          <xdr:rowOff>219075</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3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9</xdr:row>
          <xdr:rowOff>28575</xdr:rowOff>
        </xdr:from>
        <xdr:to>
          <xdr:col>0</xdr:col>
          <xdr:colOff>447675</xdr:colOff>
          <xdr:row>9</xdr:row>
          <xdr:rowOff>257175</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3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10</xdr:row>
          <xdr:rowOff>28575</xdr:rowOff>
        </xdr:from>
        <xdr:to>
          <xdr:col>0</xdr:col>
          <xdr:colOff>447675</xdr:colOff>
          <xdr:row>10</xdr:row>
          <xdr:rowOff>257175</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3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12</xdr:row>
          <xdr:rowOff>0</xdr:rowOff>
        </xdr:from>
        <xdr:to>
          <xdr:col>0</xdr:col>
          <xdr:colOff>409575</xdr:colOff>
          <xdr:row>12</xdr:row>
          <xdr:rowOff>228600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3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14</xdr:row>
          <xdr:rowOff>9525</xdr:rowOff>
        </xdr:from>
        <xdr:to>
          <xdr:col>0</xdr:col>
          <xdr:colOff>381000</xdr:colOff>
          <xdr:row>14</xdr:row>
          <xdr:rowOff>238125</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3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19</xdr:row>
          <xdr:rowOff>28575</xdr:rowOff>
        </xdr:from>
        <xdr:to>
          <xdr:col>0</xdr:col>
          <xdr:colOff>371475</xdr:colOff>
          <xdr:row>19</xdr:row>
          <xdr:rowOff>333375</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3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13</xdr:row>
          <xdr:rowOff>161925</xdr:rowOff>
        </xdr:from>
        <xdr:to>
          <xdr:col>0</xdr:col>
          <xdr:colOff>381000</xdr:colOff>
          <xdr:row>13</xdr:row>
          <xdr:rowOff>371475</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3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15</xdr:row>
          <xdr:rowOff>9525</xdr:rowOff>
        </xdr:from>
        <xdr:to>
          <xdr:col>0</xdr:col>
          <xdr:colOff>371475</xdr:colOff>
          <xdr:row>15</xdr:row>
          <xdr:rowOff>238125</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3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16</xdr:row>
          <xdr:rowOff>76200</xdr:rowOff>
        </xdr:from>
        <xdr:to>
          <xdr:col>0</xdr:col>
          <xdr:colOff>409575</xdr:colOff>
          <xdr:row>16</xdr:row>
          <xdr:rowOff>333375</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3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11</xdr:row>
          <xdr:rowOff>28575</xdr:rowOff>
        </xdr:from>
        <xdr:to>
          <xdr:col>0</xdr:col>
          <xdr:colOff>390525</xdr:colOff>
          <xdr:row>11</xdr:row>
          <xdr:rowOff>238125</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3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17</xdr:row>
          <xdr:rowOff>0</xdr:rowOff>
        </xdr:from>
        <xdr:to>
          <xdr:col>0</xdr:col>
          <xdr:colOff>409575</xdr:colOff>
          <xdr:row>17</xdr:row>
          <xdr:rowOff>257175</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3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18</xdr:row>
          <xdr:rowOff>66675</xdr:rowOff>
        </xdr:from>
        <xdr:to>
          <xdr:col>0</xdr:col>
          <xdr:colOff>371475</xdr:colOff>
          <xdr:row>18</xdr:row>
          <xdr:rowOff>295275</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300-00001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419100</xdr:colOff>
          <xdr:row>7</xdr:row>
          <xdr:rowOff>361950</xdr:rowOff>
        </xdr:from>
        <xdr:to>
          <xdr:col>1</xdr:col>
          <xdr:colOff>609600</xdr:colOff>
          <xdr:row>9</xdr:row>
          <xdr:rowOff>95250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4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82</xdr:row>
          <xdr:rowOff>333375</xdr:rowOff>
        </xdr:from>
        <xdr:to>
          <xdr:col>0</xdr:col>
          <xdr:colOff>257175</xdr:colOff>
          <xdr:row>84</xdr:row>
          <xdr:rowOff>28575</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4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83</xdr:row>
          <xdr:rowOff>152400</xdr:rowOff>
        </xdr:from>
        <xdr:to>
          <xdr:col>0</xdr:col>
          <xdr:colOff>257175</xdr:colOff>
          <xdr:row>85</xdr:row>
          <xdr:rowOff>28575</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4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8</xdr:row>
          <xdr:rowOff>0</xdr:rowOff>
        </xdr:from>
        <xdr:to>
          <xdr:col>2</xdr:col>
          <xdr:colOff>723900</xdr:colOff>
          <xdr:row>9</xdr:row>
          <xdr:rowOff>9525</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4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8</xdr:row>
          <xdr:rowOff>161925</xdr:rowOff>
        </xdr:from>
        <xdr:to>
          <xdr:col>1</xdr:col>
          <xdr:colOff>628650</xdr:colOff>
          <xdr:row>10</xdr:row>
          <xdr:rowOff>28575</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0000000-0008-0000-04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9</xdr:row>
          <xdr:rowOff>171450</xdr:rowOff>
        </xdr:from>
        <xdr:to>
          <xdr:col>1</xdr:col>
          <xdr:colOff>628650</xdr:colOff>
          <xdr:row>11</xdr:row>
          <xdr:rowOff>19050</xdr:rowOff>
        </xdr:to>
        <xdr:sp macro="" textlink="">
          <xdr:nvSpPr>
            <xdr:cNvPr id="25614" name="Check Box 14" hidden="1">
              <a:extLst>
                <a:ext uri="{63B3BB69-23CF-44E3-9099-C40C66FF867C}">
                  <a14:compatExt spid="_x0000_s25614"/>
                </a:ext>
                <a:ext uri="{FF2B5EF4-FFF2-40B4-BE49-F238E27FC236}">
                  <a16:creationId xmlns:a16="http://schemas.microsoft.com/office/drawing/2014/main" id="{00000000-0008-0000-0400-00000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10</xdr:row>
          <xdr:rowOff>161925</xdr:rowOff>
        </xdr:from>
        <xdr:to>
          <xdr:col>1</xdr:col>
          <xdr:colOff>628650</xdr:colOff>
          <xdr:row>12</xdr:row>
          <xdr:rowOff>19050</xdr:rowOff>
        </xdr:to>
        <xdr:sp macro="" textlink="">
          <xdr:nvSpPr>
            <xdr:cNvPr id="25615" name="Check Box 15" hidden="1">
              <a:extLst>
                <a:ext uri="{63B3BB69-23CF-44E3-9099-C40C66FF867C}">
                  <a14:compatExt spid="_x0000_s25615"/>
                </a:ext>
                <a:ext uri="{FF2B5EF4-FFF2-40B4-BE49-F238E27FC236}">
                  <a16:creationId xmlns:a16="http://schemas.microsoft.com/office/drawing/2014/main" id="{00000000-0008-0000-0400-00000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419100</xdr:colOff>
          <xdr:row>11</xdr:row>
          <xdr:rowOff>200025</xdr:rowOff>
        </xdr:from>
        <xdr:to>
          <xdr:col>1</xdr:col>
          <xdr:colOff>628650</xdr:colOff>
          <xdr:row>13</xdr:row>
          <xdr:rowOff>28575</xdr:rowOff>
        </xdr:to>
        <xdr:sp macro="" textlink="">
          <xdr:nvSpPr>
            <xdr:cNvPr id="25616" name="Check Box 16" hidden="1">
              <a:extLst>
                <a:ext uri="{63B3BB69-23CF-44E3-9099-C40C66FF867C}">
                  <a14:compatExt spid="_x0000_s25616"/>
                </a:ext>
                <a:ext uri="{FF2B5EF4-FFF2-40B4-BE49-F238E27FC236}">
                  <a16:creationId xmlns:a16="http://schemas.microsoft.com/office/drawing/2014/main" id="{00000000-0008-0000-0400-00001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8</xdr:row>
          <xdr:rowOff>161925</xdr:rowOff>
        </xdr:from>
        <xdr:to>
          <xdr:col>2</xdr:col>
          <xdr:colOff>723900</xdr:colOff>
          <xdr:row>10</xdr:row>
          <xdr:rowOff>28575</xdr:rowOff>
        </xdr:to>
        <xdr:sp macro="" textlink="">
          <xdr:nvSpPr>
            <xdr:cNvPr id="25617" name="Check Box 17" hidden="1">
              <a:extLst>
                <a:ext uri="{63B3BB69-23CF-44E3-9099-C40C66FF867C}">
                  <a14:compatExt spid="_x0000_s25617"/>
                </a:ext>
                <a:ext uri="{FF2B5EF4-FFF2-40B4-BE49-F238E27FC236}">
                  <a16:creationId xmlns:a16="http://schemas.microsoft.com/office/drawing/2014/main" id="{00000000-0008-0000-0400-00001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9</xdr:row>
          <xdr:rowOff>171450</xdr:rowOff>
        </xdr:from>
        <xdr:to>
          <xdr:col>2</xdr:col>
          <xdr:colOff>723900</xdr:colOff>
          <xdr:row>11</xdr:row>
          <xdr:rowOff>19050</xdr:rowOff>
        </xdr:to>
        <xdr:sp macro="" textlink="">
          <xdr:nvSpPr>
            <xdr:cNvPr id="25618" name="Check Box 18" hidden="1">
              <a:extLst>
                <a:ext uri="{63B3BB69-23CF-44E3-9099-C40C66FF867C}">
                  <a14:compatExt spid="_x0000_s25618"/>
                </a:ext>
                <a:ext uri="{FF2B5EF4-FFF2-40B4-BE49-F238E27FC236}">
                  <a16:creationId xmlns:a16="http://schemas.microsoft.com/office/drawing/2014/main" id="{00000000-0008-0000-0400-00001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10</xdr:row>
          <xdr:rowOff>161925</xdr:rowOff>
        </xdr:from>
        <xdr:to>
          <xdr:col>2</xdr:col>
          <xdr:colOff>723900</xdr:colOff>
          <xdr:row>12</xdr:row>
          <xdr:rowOff>19050</xdr:rowOff>
        </xdr:to>
        <xdr:sp macro="" textlink="">
          <xdr:nvSpPr>
            <xdr:cNvPr id="25619" name="Check Box 19" hidden="1">
              <a:extLst>
                <a:ext uri="{63B3BB69-23CF-44E3-9099-C40C66FF867C}">
                  <a14:compatExt spid="_x0000_s25619"/>
                </a:ext>
                <a:ext uri="{FF2B5EF4-FFF2-40B4-BE49-F238E27FC236}">
                  <a16:creationId xmlns:a16="http://schemas.microsoft.com/office/drawing/2014/main" id="{00000000-0008-0000-04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11</xdr:row>
          <xdr:rowOff>219075</xdr:rowOff>
        </xdr:from>
        <xdr:to>
          <xdr:col>2</xdr:col>
          <xdr:colOff>723900</xdr:colOff>
          <xdr:row>13</xdr:row>
          <xdr:rowOff>28575</xdr:rowOff>
        </xdr:to>
        <xdr:sp macro="" textlink="">
          <xdr:nvSpPr>
            <xdr:cNvPr id="25620" name="Check Box 20" hidden="1">
              <a:extLst>
                <a:ext uri="{63B3BB69-23CF-44E3-9099-C40C66FF867C}">
                  <a14:compatExt spid="_x0000_s25620"/>
                </a:ext>
                <a:ext uri="{FF2B5EF4-FFF2-40B4-BE49-F238E27FC236}">
                  <a16:creationId xmlns:a16="http://schemas.microsoft.com/office/drawing/2014/main" id="{00000000-0008-0000-0400-00001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1057275</xdr:colOff>
          <xdr:row>13</xdr:row>
          <xdr:rowOff>9525</xdr:rowOff>
        </xdr:from>
        <xdr:to>
          <xdr:col>3</xdr:col>
          <xdr:colOff>257175</xdr:colOff>
          <xdr:row>14</xdr:row>
          <xdr:rowOff>9525</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7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228600</xdr:rowOff>
        </xdr:from>
        <xdr:to>
          <xdr:col>1</xdr:col>
          <xdr:colOff>228600</xdr:colOff>
          <xdr:row>13</xdr:row>
          <xdr:rowOff>0</xdr:rowOff>
        </xdr:to>
        <xdr:sp macro="" textlink="">
          <xdr:nvSpPr>
            <xdr:cNvPr id="31747" name="Check Box 3" hidden="1">
              <a:extLst>
                <a:ext uri="{63B3BB69-23CF-44E3-9099-C40C66FF867C}">
                  <a14:compatExt spid="_x0000_s31747"/>
                </a:ext>
                <a:ext uri="{FF2B5EF4-FFF2-40B4-BE49-F238E27FC236}">
                  <a16:creationId xmlns:a16="http://schemas.microsoft.com/office/drawing/2014/main" id="{00000000-0008-0000-0700-00000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28575</xdr:rowOff>
        </xdr:from>
        <xdr:to>
          <xdr:col>1</xdr:col>
          <xdr:colOff>228600</xdr:colOff>
          <xdr:row>14</xdr:row>
          <xdr:rowOff>0</xdr:rowOff>
        </xdr:to>
        <xdr:sp macro="" textlink="">
          <xdr:nvSpPr>
            <xdr:cNvPr id="31748" name="Check Box 4" hidden="1">
              <a:extLst>
                <a:ext uri="{63B3BB69-23CF-44E3-9099-C40C66FF867C}">
                  <a14:compatExt spid="_x0000_s31748"/>
                </a:ext>
                <a:ext uri="{FF2B5EF4-FFF2-40B4-BE49-F238E27FC236}">
                  <a16:creationId xmlns:a16="http://schemas.microsoft.com/office/drawing/2014/main" id="{00000000-0008-0000-0700-00000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19050</xdr:rowOff>
        </xdr:from>
        <xdr:to>
          <xdr:col>1</xdr:col>
          <xdr:colOff>219075</xdr:colOff>
          <xdr:row>15</xdr:row>
          <xdr:rowOff>0</xdr:rowOff>
        </xdr:to>
        <xdr:sp macro="" textlink="">
          <xdr:nvSpPr>
            <xdr:cNvPr id="31749" name="Check Box 5" hidden="1">
              <a:extLst>
                <a:ext uri="{63B3BB69-23CF-44E3-9099-C40C66FF867C}">
                  <a14:compatExt spid="_x0000_s31749"/>
                </a:ext>
                <a:ext uri="{FF2B5EF4-FFF2-40B4-BE49-F238E27FC236}">
                  <a16:creationId xmlns:a16="http://schemas.microsoft.com/office/drawing/2014/main" id="{00000000-0008-0000-0700-00000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104775</xdr:rowOff>
        </xdr:from>
        <xdr:to>
          <xdr:col>1</xdr:col>
          <xdr:colOff>238125</xdr:colOff>
          <xdr:row>15</xdr:row>
          <xdr:rowOff>314325</xdr:rowOff>
        </xdr:to>
        <xdr:sp macro="" textlink="">
          <xdr:nvSpPr>
            <xdr:cNvPr id="31750" name="Check Box 6" hidden="1">
              <a:extLst>
                <a:ext uri="{63B3BB69-23CF-44E3-9099-C40C66FF867C}">
                  <a14:compatExt spid="_x0000_s31750"/>
                </a:ext>
                <a:ext uri="{FF2B5EF4-FFF2-40B4-BE49-F238E27FC236}">
                  <a16:creationId xmlns:a16="http://schemas.microsoft.com/office/drawing/2014/main" id="{00000000-0008-0000-0700-00000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409575</xdr:rowOff>
        </xdr:from>
        <xdr:to>
          <xdr:col>1</xdr:col>
          <xdr:colOff>228600</xdr:colOff>
          <xdr:row>16</xdr:row>
          <xdr:rowOff>238125</xdr:rowOff>
        </xdr:to>
        <xdr:sp macro="" textlink="">
          <xdr:nvSpPr>
            <xdr:cNvPr id="31751" name="Check Box 7" hidden="1">
              <a:extLst>
                <a:ext uri="{63B3BB69-23CF-44E3-9099-C40C66FF867C}">
                  <a14:compatExt spid="_x0000_s31751"/>
                </a:ext>
                <a:ext uri="{FF2B5EF4-FFF2-40B4-BE49-F238E27FC236}">
                  <a16:creationId xmlns:a16="http://schemas.microsoft.com/office/drawing/2014/main" id="{00000000-0008-0000-0700-00000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17</xdr:row>
          <xdr:rowOff>0</xdr:rowOff>
        </xdr:from>
        <xdr:to>
          <xdr:col>1</xdr:col>
          <xdr:colOff>228600</xdr:colOff>
          <xdr:row>17</xdr:row>
          <xdr:rowOff>228600</xdr:rowOff>
        </xdr:to>
        <xdr:sp macro="" textlink="">
          <xdr:nvSpPr>
            <xdr:cNvPr id="31752" name="Check Box 8" hidden="1">
              <a:extLst>
                <a:ext uri="{63B3BB69-23CF-44E3-9099-C40C66FF867C}">
                  <a14:compatExt spid="_x0000_s31752"/>
                </a:ext>
                <a:ext uri="{FF2B5EF4-FFF2-40B4-BE49-F238E27FC236}">
                  <a16:creationId xmlns:a16="http://schemas.microsoft.com/office/drawing/2014/main" id="{00000000-0008-0000-0700-00000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238125</xdr:rowOff>
        </xdr:from>
        <xdr:to>
          <xdr:col>3</xdr:col>
          <xdr:colOff>228600</xdr:colOff>
          <xdr:row>12</xdr:row>
          <xdr:rowOff>238125</xdr:rowOff>
        </xdr:to>
        <xdr:sp macro="" textlink="">
          <xdr:nvSpPr>
            <xdr:cNvPr id="31753" name="Check Box 9" hidden="1">
              <a:extLst>
                <a:ext uri="{63B3BB69-23CF-44E3-9099-C40C66FF867C}">
                  <a14:compatExt spid="_x0000_s31753"/>
                </a:ext>
                <a:ext uri="{FF2B5EF4-FFF2-40B4-BE49-F238E27FC236}">
                  <a16:creationId xmlns:a16="http://schemas.microsoft.com/office/drawing/2014/main" id="{00000000-0008-0000-0700-00000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1057275</xdr:colOff>
          <xdr:row>17</xdr:row>
          <xdr:rowOff>9525</xdr:rowOff>
        </xdr:from>
        <xdr:to>
          <xdr:col>3</xdr:col>
          <xdr:colOff>219075</xdr:colOff>
          <xdr:row>17</xdr:row>
          <xdr:rowOff>238125</xdr:rowOff>
        </xdr:to>
        <xdr:sp macro="" textlink="">
          <xdr:nvSpPr>
            <xdr:cNvPr id="31754" name="Check Box 10" hidden="1">
              <a:extLst>
                <a:ext uri="{63B3BB69-23CF-44E3-9099-C40C66FF867C}">
                  <a14:compatExt spid="_x0000_s31754"/>
                </a:ext>
                <a:ext uri="{FF2B5EF4-FFF2-40B4-BE49-F238E27FC236}">
                  <a16:creationId xmlns:a16="http://schemas.microsoft.com/office/drawing/2014/main" id="{00000000-0008-0000-0700-00000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1057275</xdr:colOff>
          <xdr:row>16</xdr:row>
          <xdr:rowOff>28575</xdr:rowOff>
        </xdr:from>
        <xdr:to>
          <xdr:col>3</xdr:col>
          <xdr:colOff>219075</xdr:colOff>
          <xdr:row>16</xdr:row>
          <xdr:rowOff>238125</xdr:rowOff>
        </xdr:to>
        <xdr:sp macro="" textlink="">
          <xdr:nvSpPr>
            <xdr:cNvPr id="31755" name="Check Box 11" hidden="1">
              <a:extLst>
                <a:ext uri="{63B3BB69-23CF-44E3-9099-C40C66FF867C}">
                  <a14:compatExt spid="_x0000_s31755"/>
                </a:ext>
                <a:ext uri="{FF2B5EF4-FFF2-40B4-BE49-F238E27FC236}">
                  <a16:creationId xmlns:a16="http://schemas.microsoft.com/office/drawing/2014/main" id="{00000000-0008-0000-0700-00000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85725</xdr:rowOff>
        </xdr:from>
        <xdr:to>
          <xdr:col>3</xdr:col>
          <xdr:colOff>228600</xdr:colOff>
          <xdr:row>15</xdr:row>
          <xdr:rowOff>342900</xdr:rowOff>
        </xdr:to>
        <xdr:sp macro="" textlink="">
          <xdr:nvSpPr>
            <xdr:cNvPr id="31756" name="Check Box 12" hidden="1">
              <a:extLst>
                <a:ext uri="{63B3BB69-23CF-44E3-9099-C40C66FF867C}">
                  <a14:compatExt spid="_x0000_s31756"/>
                </a:ext>
                <a:ext uri="{FF2B5EF4-FFF2-40B4-BE49-F238E27FC236}">
                  <a16:creationId xmlns:a16="http://schemas.microsoft.com/office/drawing/2014/main" id="{00000000-0008-0000-0700-00000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1057275</xdr:colOff>
          <xdr:row>14</xdr:row>
          <xdr:rowOff>28575</xdr:rowOff>
        </xdr:from>
        <xdr:to>
          <xdr:col>3</xdr:col>
          <xdr:colOff>219075</xdr:colOff>
          <xdr:row>15</xdr:row>
          <xdr:rowOff>0</xdr:rowOff>
        </xdr:to>
        <xdr:sp macro="" textlink="">
          <xdr:nvSpPr>
            <xdr:cNvPr id="31757" name="Check Box 13" hidden="1">
              <a:extLst>
                <a:ext uri="{63B3BB69-23CF-44E3-9099-C40C66FF867C}">
                  <a14:compatExt spid="_x0000_s31757"/>
                </a:ext>
                <a:ext uri="{FF2B5EF4-FFF2-40B4-BE49-F238E27FC236}">
                  <a16:creationId xmlns:a16="http://schemas.microsoft.com/office/drawing/2014/main" id="{00000000-0008-0000-0700-00000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29</xdr:row>
          <xdr:rowOff>180975</xdr:rowOff>
        </xdr:from>
        <xdr:to>
          <xdr:col>5</xdr:col>
          <xdr:colOff>333375</xdr:colOff>
          <xdr:row>30</xdr:row>
          <xdr:rowOff>219075</xdr:rowOff>
        </xdr:to>
        <xdr:sp macro="" textlink="">
          <xdr:nvSpPr>
            <xdr:cNvPr id="31758" name="Check Box 14" hidden="1">
              <a:extLst>
                <a:ext uri="{63B3BB69-23CF-44E3-9099-C40C66FF867C}">
                  <a14:compatExt spid="_x0000_s31758"/>
                </a:ext>
                <a:ext uri="{FF2B5EF4-FFF2-40B4-BE49-F238E27FC236}">
                  <a16:creationId xmlns:a16="http://schemas.microsoft.com/office/drawing/2014/main" id="{00000000-0008-0000-0700-00000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29</xdr:row>
          <xdr:rowOff>180975</xdr:rowOff>
        </xdr:from>
        <xdr:to>
          <xdr:col>6</xdr:col>
          <xdr:colOff>333375</xdr:colOff>
          <xdr:row>30</xdr:row>
          <xdr:rowOff>219075</xdr:rowOff>
        </xdr:to>
        <xdr:sp macro="" textlink="">
          <xdr:nvSpPr>
            <xdr:cNvPr id="31759" name="Check Box 15" hidden="1">
              <a:extLst>
                <a:ext uri="{63B3BB69-23CF-44E3-9099-C40C66FF867C}">
                  <a14:compatExt spid="_x0000_s31759"/>
                </a:ext>
                <a:ext uri="{FF2B5EF4-FFF2-40B4-BE49-F238E27FC236}">
                  <a16:creationId xmlns:a16="http://schemas.microsoft.com/office/drawing/2014/main" id="{00000000-0008-0000-0700-00000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30</xdr:row>
          <xdr:rowOff>333375</xdr:rowOff>
        </xdr:from>
        <xdr:to>
          <xdr:col>5</xdr:col>
          <xdr:colOff>333375</xdr:colOff>
          <xdr:row>31</xdr:row>
          <xdr:rowOff>219075</xdr:rowOff>
        </xdr:to>
        <xdr:sp macro="" textlink="">
          <xdr:nvSpPr>
            <xdr:cNvPr id="31760" name="Check Box 16" hidden="1">
              <a:extLst>
                <a:ext uri="{63B3BB69-23CF-44E3-9099-C40C66FF867C}">
                  <a14:compatExt spid="_x0000_s31760"/>
                </a:ext>
                <a:ext uri="{FF2B5EF4-FFF2-40B4-BE49-F238E27FC236}">
                  <a16:creationId xmlns:a16="http://schemas.microsoft.com/office/drawing/2014/main" id="{00000000-0008-0000-0700-00001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xdr:row>
          <xdr:rowOff>333375</xdr:rowOff>
        </xdr:from>
        <xdr:to>
          <xdr:col>6</xdr:col>
          <xdr:colOff>333375</xdr:colOff>
          <xdr:row>31</xdr:row>
          <xdr:rowOff>219075</xdr:rowOff>
        </xdr:to>
        <xdr:sp macro="" textlink="">
          <xdr:nvSpPr>
            <xdr:cNvPr id="31761" name="Check Box 17" hidden="1">
              <a:extLst>
                <a:ext uri="{63B3BB69-23CF-44E3-9099-C40C66FF867C}">
                  <a14:compatExt spid="_x0000_s31761"/>
                </a:ext>
                <a:ext uri="{FF2B5EF4-FFF2-40B4-BE49-F238E27FC236}">
                  <a16:creationId xmlns:a16="http://schemas.microsoft.com/office/drawing/2014/main" id="{00000000-0008-0000-0700-00001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219075</xdr:rowOff>
        </xdr:from>
        <xdr:to>
          <xdr:col>5</xdr:col>
          <xdr:colOff>304800</xdr:colOff>
          <xdr:row>33</xdr:row>
          <xdr:rowOff>219075</xdr:rowOff>
        </xdr:to>
        <xdr:sp macro="" textlink="">
          <xdr:nvSpPr>
            <xdr:cNvPr id="31762" name="Check Box 18" hidden="1">
              <a:extLst>
                <a:ext uri="{63B3BB69-23CF-44E3-9099-C40C66FF867C}">
                  <a14:compatExt spid="_x0000_s31762"/>
                </a:ext>
                <a:ext uri="{FF2B5EF4-FFF2-40B4-BE49-F238E27FC236}">
                  <a16:creationId xmlns:a16="http://schemas.microsoft.com/office/drawing/2014/main" id="{00000000-0008-0000-0700-00001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32</xdr:row>
          <xdr:rowOff>219075</xdr:rowOff>
        </xdr:from>
        <xdr:to>
          <xdr:col>6</xdr:col>
          <xdr:colOff>333375</xdr:colOff>
          <xdr:row>33</xdr:row>
          <xdr:rowOff>219075</xdr:rowOff>
        </xdr:to>
        <xdr:sp macro="" textlink="">
          <xdr:nvSpPr>
            <xdr:cNvPr id="31763" name="Check Box 19" hidden="1">
              <a:extLst>
                <a:ext uri="{63B3BB69-23CF-44E3-9099-C40C66FF867C}">
                  <a14:compatExt spid="_x0000_s31763"/>
                </a:ext>
                <a:ext uri="{FF2B5EF4-FFF2-40B4-BE49-F238E27FC236}">
                  <a16:creationId xmlns:a16="http://schemas.microsoft.com/office/drawing/2014/main" id="{00000000-0008-0000-0700-00001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32</xdr:row>
          <xdr:rowOff>219075</xdr:rowOff>
        </xdr:from>
        <xdr:to>
          <xdr:col>7</xdr:col>
          <xdr:colOff>295275</xdr:colOff>
          <xdr:row>33</xdr:row>
          <xdr:rowOff>219075</xdr:rowOff>
        </xdr:to>
        <xdr:sp macro="" textlink="">
          <xdr:nvSpPr>
            <xdr:cNvPr id="31764" name="Check Box 20" hidden="1">
              <a:extLst>
                <a:ext uri="{63B3BB69-23CF-44E3-9099-C40C66FF867C}">
                  <a14:compatExt spid="_x0000_s31764"/>
                </a:ext>
                <a:ext uri="{FF2B5EF4-FFF2-40B4-BE49-F238E27FC236}">
                  <a16:creationId xmlns:a16="http://schemas.microsoft.com/office/drawing/2014/main" id="{00000000-0008-0000-0700-00001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34</xdr:row>
          <xdr:rowOff>219075</xdr:rowOff>
        </xdr:from>
        <xdr:to>
          <xdr:col>5</xdr:col>
          <xdr:colOff>333375</xdr:colOff>
          <xdr:row>35</xdr:row>
          <xdr:rowOff>219075</xdr:rowOff>
        </xdr:to>
        <xdr:sp macro="" textlink="">
          <xdr:nvSpPr>
            <xdr:cNvPr id="31765" name="Check Box 21" hidden="1">
              <a:extLst>
                <a:ext uri="{63B3BB69-23CF-44E3-9099-C40C66FF867C}">
                  <a14:compatExt spid="_x0000_s31765"/>
                </a:ext>
                <a:ext uri="{FF2B5EF4-FFF2-40B4-BE49-F238E27FC236}">
                  <a16:creationId xmlns:a16="http://schemas.microsoft.com/office/drawing/2014/main" id="{00000000-0008-0000-0700-00001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34</xdr:row>
          <xdr:rowOff>219075</xdr:rowOff>
        </xdr:from>
        <xdr:to>
          <xdr:col>6</xdr:col>
          <xdr:colOff>333375</xdr:colOff>
          <xdr:row>35</xdr:row>
          <xdr:rowOff>219075</xdr:rowOff>
        </xdr:to>
        <xdr:sp macro="" textlink="">
          <xdr:nvSpPr>
            <xdr:cNvPr id="31766" name="Check Box 22" hidden="1">
              <a:extLst>
                <a:ext uri="{63B3BB69-23CF-44E3-9099-C40C66FF867C}">
                  <a14:compatExt spid="_x0000_s31766"/>
                </a:ext>
                <a:ext uri="{FF2B5EF4-FFF2-40B4-BE49-F238E27FC236}">
                  <a16:creationId xmlns:a16="http://schemas.microsoft.com/office/drawing/2014/main" id="{00000000-0008-0000-0700-00001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34</xdr:row>
          <xdr:rowOff>219075</xdr:rowOff>
        </xdr:from>
        <xdr:to>
          <xdr:col>7</xdr:col>
          <xdr:colOff>295275</xdr:colOff>
          <xdr:row>35</xdr:row>
          <xdr:rowOff>219075</xdr:rowOff>
        </xdr:to>
        <xdr:sp macro="" textlink="">
          <xdr:nvSpPr>
            <xdr:cNvPr id="31767" name="Check Box 23" hidden="1">
              <a:extLst>
                <a:ext uri="{63B3BB69-23CF-44E3-9099-C40C66FF867C}">
                  <a14:compatExt spid="_x0000_s31767"/>
                </a:ext>
                <a:ext uri="{FF2B5EF4-FFF2-40B4-BE49-F238E27FC236}">
                  <a16:creationId xmlns:a16="http://schemas.microsoft.com/office/drawing/2014/main" id="{00000000-0008-0000-0700-00001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37</xdr:row>
          <xdr:rowOff>28575</xdr:rowOff>
        </xdr:from>
        <xdr:to>
          <xdr:col>5</xdr:col>
          <xdr:colOff>304800</xdr:colOff>
          <xdr:row>37</xdr:row>
          <xdr:rowOff>257175</xdr:rowOff>
        </xdr:to>
        <xdr:sp macro="" textlink="">
          <xdr:nvSpPr>
            <xdr:cNvPr id="31768" name="Check Box 24" hidden="1">
              <a:extLst>
                <a:ext uri="{63B3BB69-23CF-44E3-9099-C40C66FF867C}">
                  <a14:compatExt spid="_x0000_s31768"/>
                </a:ext>
                <a:ext uri="{FF2B5EF4-FFF2-40B4-BE49-F238E27FC236}">
                  <a16:creationId xmlns:a16="http://schemas.microsoft.com/office/drawing/2014/main" id="{00000000-0008-0000-0700-00001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37</xdr:row>
          <xdr:rowOff>28575</xdr:rowOff>
        </xdr:from>
        <xdr:to>
          <xdr:col>6</xdr:col>
          <xdr:colOff>333375</xdr:colOff>
          <xdr:row>37</xdr:row>
          <xdr:rowOff>257175</xdr:rowOff>
        </xdr:to>
        <xdr:sp macro="" textlink="">
          <xdr:nvSpPr>
            <xdr:cNvPr id="31769" name="Check Box 25" hidden="1">
              <a:extLst>
                <a:ext uri="{63B3BB69-23CF-44E3-9099-C40C66FF867C}">
                  <a14:compatExt spid="_x0000_s31769"/>
                </a:ext>
                <a:ext uri="{FF2B5EF4-FFF2-40B4-BE49-F238E27FC236}">
                  <a16:creationId xmlns:a16="http://schemas.microsoft.com/office/drawing/2014/main" id="{00000000-0008-0000-0700-00001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42</xdr:row>
          <xdr:rowOff>142875</xdr:rowOff>
        </xdr:from>
        <xdr:to>
          <xdr:col>5</xdr:col>
          <xdr:colOff>304800</xdr:colOff>
          <xdr:row>43</xdr:row>
          <xdr:rowOff>219075</xdr:rowOff>
        </xdr:to>
        <xdr:sp macro="" textlink="">
          <xdr:nvSpPr>
            <xdr:cNvPr id="31770" name="Check Box 26" hidden="1">
              <a:extLst>
                <a:ext uri="{63B3BB69-23CF-44E3-9099-C40C66FF867C}">
                  <a14:compatExt spid="_x0000_s31770"/>
                </a:ext>
                <a:ext uri="{FF2B5EF4-FFF2-40B4-BE49-F238E27FC236}">
                  <a16:creationId xmlns:a16="http://schemas.microsoft.com/office/drawing/2014/main" id="{00000000-0008-0000-0700-00001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42</xdr:row>
          <xdr:rowOff>142875</xdr:rowOff>
        </xdr:from>
        <xdr:to>
          <xdr:col>7</xdr:col>
          <xdr:colOff>295275</xdr:colOff>
          <xdr:row>43</xdr:row>
          <xdr:rowOff>219075</xdr:rowOff>
        </xdr:to>
        <xdr:sp macro="" textlink="">
          <xdr:nvSpPr>
            <xdr:cNvPr id="31771" name="Check Box 27" hidden="1">
              <a:extLst>
                <a:ext uri="{63B3BB69-23CF-44E3-9099-C40C66FF867C}">
                  <a14:compatExt spid="_x0000_s31771"/>
                </a:ext>
                <a:ext uri="{FF2B5EF4-FFF2-40B4-BE49-F238E27FC236}">
                  <a16:creationId xmlns:a16="http://schemas.microsoft.com/office/drawing/2014/main" id="{00000000-0008-0000-0700-00001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42</xdr:row>
          <xdr:rowOff>142875</xdr:rowOff>
        </xdr:from>
        <xdr:to>
          <xdr:col>6</xdr:col>
          <xdr:colOff>304800</xdr:colOff>
          <xdr:row>43</xdr:row>
          <xdr:rowOff>219075</xdr:rowOff>
        </xdr:to>
        <xdr:sp macro="" textlink="">
          <xdr:nvSpPr>
            <xdr:cNvPr id="31772" name="Check Box 28" hidden="1">
              <a:extLst>
                <a:ext uri="{63B3BB69-23CF-44E3-9099-C40C66FF867C}">
                  <a14:compatExt spid="_x0000_s31772"/>
                </a:ext>
                <a:ext uri="{FF2B5EF4-FFF2-40B4-BE49-F238E27FC236}">
                  <a16:creationId xmlns:a16="http://schemas.microsoft.com/office/drawing/2014/main" id="{00000000-0008-0000-0700-00001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44</xdr:row>
          <xdr:rowOff>28575</xdr:rowOff>
        </xdr:from>
        <xdr:to>
          <xdr:col>5</xdr:col>
          <xdr:colOff>304800</xdr:colOff>
          <xdr:row>44</xdr:row>
          <xdr:rowOff>257175</xdr:rowOff>
        </xdr:to>
        <xdr:sp macro="" textlink="">
          <xdr:nvSpPr>
            <xdr:cNvPr id="31773" name="Check Box 29" hidden="1">
              <a:extLst>
                <a:ext uri="{63B3BB69-23CF-44E3-9099-C40C66FF867C}">
                  <a14:compatExt spid="_x0000_s31773"/>
                </a:ext>
                <a:ext uri="{FF2B5EF4-FFF2-40B4-BE49-F238E27FC236}">
                  <a16:creationId xmlns:a16="http://schemas.microsoft.com/office/drawing/2014/main" id="{00000000-0008-0000-0700-00001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44</xdr:row>
          <xdr:rowOff>28575</xdr:rowOff>
        </xdr:from>
        <xdr:to>
          <xdr:col>6</xdr:col>
          <xdr:colOff>295275</xdr:colOff>
          <xdr:row>44</xdr:row>
          <xdr:rowOff>257175</xdr:rowOff>
        </xdr:to>
        <xdr:sp macro="" textlink="">
          <xdr:nvSpPr>
            <xdr:cNvPr id="31774" name="Check Box 30" hidden="1">
              <a:extLst>
                <a:ext uri="{63B3BB69-23CF-44E3-9099-C40C66FF867C}">
                  <a14:compatExt spid="_x0000_s31774"/>
                </a:ext>
                <a:ext uri="{FF2B5EF4-FFF2-40B4-BE49-F238E27FC236}">
                  <a16:creationId xmlns:a16="http://schemas.microsoft.com/office/drawing/2014/main" id="{00000000-0008-0000-0700-00001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44</xdr:row>
          <xdr:rowOff>28575</xdr:rowOff>
        </xdr:from>
        <xdr:to>
          <xdr:col>7</xdr:col>
          <xdr:colOff>295275</xdr:colOff>
          <xdr:row>44</xdr:row>
          <xdr:rowOff>257175</xdr:rowOff>
        </xdr:to>
        <xdr:sp macro="" textlink="">
          <xdr:nvSpPr>
            <xdr:cNvPr id="31775" name="Check Box 31" hidden="1">
              <a:extLst>
                <a:ext uri="{63B3BB69-23CF-44E3-9099-C40C66FF867C}">
                  <a14:compatExt spid="_x0000_s31775"/>
                </a:ext>
                <a:ext uri="{FF2B5EF4-FFF2-40B4-BE49-F238E27FC236}">
                  <a16:creationId xmlns:a16="http://schemas.microsoft.com/office/drawing/2014/main" id="{00000000-0008-0000-0700-00001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45</xdr:row>
          <xdr:rowOff>447675</xdr:rowOff>
        </xdr:from>
        <xdr:to>
          <xdr:col>5</xdr:col>
          <xdr:colOff>304800</xdr:colOff>
          <xdr:row>46</xdr:row>
          <xdr:rowOff>219075</xdr:rowOff>
        </xdr:to>
        <xdr:sp macro="" textlink="">
          <xdr:nvSpPr>
            <xdr:cNvPr id="31776" name="Check Box 32" hidden="1">
              <a:extLst>
                <a:ext uri="{63B3BB69-23CF-44E3-9099-C40C66FF867C}">
                  <a14:compatExt spid="_x0000_s31776"/>
                </a:ext>
                <a:ext uri="{FF2B5EF4-FFF2-40B4-BE49-F238E27FC236}">
                  <a16:creationId xmlns:a16="http://schemas.microsoft.com/office/drawing/2014/main" id="{00000000-0008-0000-0700-00002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45</xdr:row>
          <xdr:rowOff>466725</xdr:rowOff>
        </xdr:from>
        <xdr:to>
          <xdr:col>6</xdr:col>
          <xdr:colOff>295275</xdr:colOff>
          <xdr:row>46</xdr:row>
          <xdr:rowOff>200025</xdr:rowOff>
        </xdr:to>
        <xdr:sp macro="" textlink="">
          <xdr:nvSpPr>
            <xdr:cNvPr id="31777" name="Check Box 33" hidden="1">
              <a:extLst>
                <a:ext uri="{63B3BB69-23CF-44E3-9099-C40C66FF867C}">
                  <a14:compatExt spid="_x0000_s31777"/>
                </a:ext>
                <a:ext uri="{FF2B5EF4-FFF2-40B4-BE49-F238E27FC236}">
                  <a16:creationId xmlns:a16="http://schemas.microsoft.com/office/drawing/2014/main" id="{00000000-0008-0000-0700-00002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45</xdr:row>
          <xdr:rowOff>447675</xdr:rowOff>
        </xdr:from>
        <xdr:to>
          <xdr:col>7</xdr:col>
          <xdr:colOff>295275</xdr:colOff>
          <xdr:row>46</xdr:row>
          <xdr:rowOff>219075</xdr:rowOff>
        </xdr:to>
        <xdr:sp macro="" textlink="">
          <xdr:nvSpPr>
            <xdr:cNvPr id="31778" name="Check Box 34" hidden="1">
              <a:extLst>
                <a:ext uri="{63B3BB69-23CF-44E3-9099-C40C66FF867C}">
                  <a14:compatExt spid="_x0000_s31778"/>
                </a:ext>
                <a:ext uri="{FF2B5EF4-FFF2-40B4-BE49-F238E27FC236}">
                  <a16:creationId xmlns:a16="http://schemas.microsoft.com/office/drawing/2014/main" id="{00000000-0008-0000-0700-00002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50</xdr:row>
          <xdr:rowOff>161925</xdr:rowOff>
        </xdr:from>
        <xdr:to>
          <xdr:col>5</xdr:col>
          <xdr:colOff>304800</xdr:colOff>
          <xdr:row>51</xdr:row>
          <xdr:rowOff>180975</xdr:rowOff>
        </xdr:to>
        <xdr:sp macro="" textlink="">
          <xdr:nvSpPr>
            <xdr:cNvPr id="31779" name="Check Box 35" hidden="1">
              <a:extLst>
                <a:ext uri="{63B3BB69-23CF-44E3-9099-C40C66FF867C}">
                  <a14:compatExt spid="_x0000_s31779"/>
                </a:ext>
                <a:ext uri="{FF2B5EF4-FFF2-40B4-BE49-F238E27FC236}">
                  <a16:creationId xmlns:a16="http://schemas.microsoft.com/office/drawing/2014/main" id="{00000000-0008-0000-0700-00002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50</xdr:row>
          <xdr:rowOff>152400</xdr:rowOff>
        </xdr:from>
        <xdr:to>
          <xdr:col>6</xdr:col>
          <xdr:colOff>295275</xdr:colOff>
          <xdr:row>51</xdr:row>
          <xdr:rowOff>180975</xdr:rowOff>
        </xdr:to>
        <xdr:sp macro="" textlink="">
          <xdr:nvSpPr>
            <xdr:cNvPr id="31780" name="Check Box 36" hidden="1">
              <a:extLst>
                <a:ext uri="{63B3BB69-23CF-44E3-9099-C40C66FF867C}">
                  <a14:compatExt spid="_x0000_s31780"/>
                </a:ext>
                <a:ext uri="{FF2B5EF4-FFF2-40B4-BE49-F238E27FC236}">
                  <a16:creationId xmlns:a16="http://schemas.microsoft.com/office/drawing/2014/main" id="{00000000-0008-0000-0700-00002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50</xdr:row>
          <xdr:rowOff>152400</xdr:rowOff>
        </xdr:from>
        <xdr:to>
          <xdr:col>7</xdr:col>
          <xdr:colOff>295275</xdr:colOff>
          <xdr:row>51</xdr:row>
          <xdr:rowOff>180975</xdr:rowOff>
        </xdr:to>
        <xdr:sp macro="" textlink="">
          <xdr:nvSpPr>
            <xdr:cNvPr id="31781" name="Check Box 37" hidden="1">
              <a:extLst>
                <a:ext uri="{63B3BB69-23CF-44E3-9099-C40C66FF867C}">
                  <a14:compatExt spid="_x0000_s31781"/>
                </a:ext>
                <a:ext uri="{FF2B5EF4-FFF2-40B4-BE49-F238E27FC236}">
                  <a16:creationId xmlns:a16="http://schemas.microsoft.com/office/drawing/2014/main" id="{00000000-0008-0000-0700-00002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51</xdr:row>
          <xdr:rowOff>447675</xdr:rowOff>
        </xdr:from>
        <xdr:to>
          <xdr:col>5</xdr:col>
          <xdr:colOff>304800</xdr:colOff>
          <xdr:row>52</xdr:row>
          <xdr:rowOff>219075</xdr:rowOff>
        </xdr:to>
        <xdr:sp macro="" textlink="">
          <xdr:nvSpPr>
            <xdr:cNvPr id="31782" name="Check Box 38" hidden="1">
              <a:extLst>
                <a:ext uri="{63B3BB69-23CF-44E3-9099-C40C66FF867C}">
                  <a14:compatExt spid="_x0000_s31782"/>
                </a:ext>
                <a:ext uri="{FF2B5EF4-FFF2-40B4-BE49-F238E27FC236}">
                  <a16:creationId xmlns:a16="http://schemas.microsoft.com/office/drawing/2014/main" id="{00000000-0008-0000-0700-00002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51</xdr:row>
          <xdr:rowOff>447675</xdr:rowOff>
        </xdr:from>
        <xdr:to>
          <xdr:col>6</xdr:col>
          <xdr:colOff>295275</xdr:colOff>
          <xdr:row>52</xdr:row>
          <xdr:rowOff>219075</xdr:rowOff>
        </xdr:to>
        <xdr:sp macro="" textlink="">
          <xdr:nvSpPr>
            <xdr:cNvPr id="31783" name="Check Box 39" hidden="1">
              <a:extLst>
                <a:ext uri="{63B3BB69-23CF-44E3-9099-C40C66FF867C}">
                  <a14:compatExt spid="_x0000_s31783"/>
                </a:ext>
                <a:ext uri="{FF2B5EF4-FFF2-40B4-BE49-F238E27FC236}">
                  <a16:creationId xmlns:a16="http://schemas.microsoft.com/office/drawing/2014/main" id="{00000000-0008-0000-0700-00002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51</xdr:row>
          <xdr:rowOff>447675</xdr:rowOff>
        </xdr:from>
        <xdr:to>
          <xdr:col>7</xdr:col>
          <xdr:colOff>295275</xdr:colOff>
          <xdr:row>52</xdr:row>
          <xdr:rowOff>219075</xdr:rowOff>
        </xdr:to>
        <xdr:sp macro="" textlink="">
          <xdr:nvSpPr>
            <xdr:cNvPr id="31784" name="Check Box 40" hidden="1">
              <a:extLst>
                <a:ext uri="{63B3BB69-23CF-44E3-9099-C40C66FF867C}">
                  <a14:compatExt spid="_x0000_s31784"/>
                </a:ext>
                <a:ext uri="{FF2B5EF4-FFF2-40B4-BE49-F238E27FC236}">
                  <a16:creationId xmlns:a16="http://schemas.microsoft.com/office/drawing/2014/main" id="{00000000-0008-0000-0700-00002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52</xdr:row>
          <xdr:rowOff>638175</xdr:rowOff>
        </xdr:from>
        <xdr:to>
          <xdr:col>5</xdr:col>
          <xdr:colOff>333375</xdr:colOff>
          <xdr:row>54</xdr:row>
          <xdr:rowOff>28575</xdr:rowOff>
        </xdr:to>
        <xdr:sp macro="" textlink="">
          <xdr:nvSpPr>
            <xdr:cNvPr id="31785" name="Check Box 41" hidden="1">
              <a:extLst>
                <a:ext uri="{63B3BB69-23CF-44E3-9099-C40C66FF867C}">
                  <a14:compatExt spid="_x0000_s31785"/>
                </a:ext>
                <a:ext uri="{FF2B5EF4-FFF2-40B4-BE49-F238E27FC236}">
                  <a16:creationId xmlns:a16="http://schemas.microsoft.com/office/drawing/2014/main" id="{00000000-0008-0000-0700-00002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53</xdr:row>
          <xdr:rowOff>0</xdr:rowOff>
        </xdr:from>
        <xdr:to>
          <xdr:col>6</xdr:col>
          <xdr:colOff>304800</xdr:colOff>
          <xdr:row>54</xdr:row>
          <xdr:rowOff>28575</xdr:rowOff>
        </xdr:to>
        <xdr:sp macro="" textlink="">
          <xdr:nvSpPr>
            <xdr:cNvPr id="31786" name="Check Box 42" hidden="1">
              <a:extLst>
                <a:ext uri="{63B3BB69-23CF-44E3-9099-C40C66FF867C}">
                  <a14:compatExt spid="_x0000_s31786"/>
                </a:ext>
                <a:ext uri="{FF2B5EF4-FFF2-40B4-BE49-F238E27FC236}">
                  <a16:creationId xmlns:a16="http://schemas.microsoft.com/office/drawing/2014/main" id="{00000000-0008-0000-0700-00002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53</xdr:row>
          <xdr:rowOff>0</xdr:rowOff>
        </xdr:from>
        <xdr:to>
          <xdr:col>7</xdr:col>
          <xdr:colOff>295275</xdr:colOff>
          <xdr:row>54</xdr:row>
          <xdr:rowOff>28575</xdr:rowOff>
        </xdr:to>
        <xdr:sp macro="" textlink="">
          <xdr:nvSpPr>
            <xdr:cNvPr id="31787" name="Check Box 43" hidden="1">
              <a:extLst>
                <a:ext uri="{63B3BB69-23CF-44E3-9099-C40C66FF867C}">
                  <a14:compatExt spid="_x0000_s31787"/>
                </a:ext>
                <a:ext uri="{FF2B5EF4-FFF2-40B4-BE49-F238E27FC236}">
                  <a16:creationId xmlns:a16="http://schemas.microsoft.com/office/drawing/2014/main" id="{00000000-0008-0000-0700-00002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56</xdr:row>
          <xdr:rowOff>28575</xdr:rowOff>
        </xdr:from>
        <xdr:to>
          <xdr:col>1</xdr:col>
          <xdr:colOff>333375</xdr:colOff>
          <xdr:row>57</xdr:row>
          <xdr:rowOff>47625</xdr:rowOff>
        </xdr:to>
        <xdr:sp macro="" textlink="">
          <xdr:nvSpPr>
            <xdr:cNvPr id="31790" name="Check Box 46" hidden="1">
              <a:extLst>
                <a:ext uri="{63B3BB69-23CF-44E3-9099-C40C66FF867C}">
                  <a14:compatExt spid="_x0000_s31790"/>
                </a:ext>
                <a:ext uri="{FF2B5EF4-FFF2-40B4-BE49-F238E27FC236}">
                  <a16:creationId xmlns:a16="http://schemas.microsoft.com/office/drawing/2014/main" id="{00000000-0008-0000-0700-00002E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59</xdr:row>
          <xdr:rowOff>180975</xdr:rowOff>
        </xdr:from>
        <xdr:to>
          <xdr:col>1</xdr:col>
          <xdr:colOff>333375</xdr:colOff>
          <xdr:row>61</xdr:row>
          <xdr:rowOff>28575</xdr:rowOff>
        </xdr:to>
        <xdr:sp macro="" textlink="">
          <xdr:nvSpPr>
            <xdr:cNvPr id="31791" name="Check Box 47" hidden="1">
              <a:extLst>
                <a:ext uri="{63B3BB69-23CF-44E3-9099-C40C66FF867C}">
                  <a14:compatExt spid="_x0000_s31791"/>
                </a:ext>
                <a:ext uri="{FF2B5EF4-FFF2-40B4-BE49-F238E27FC236}">
                  <a16:creationId xmlns:a16="http://schemas.microsoft.com/office/drawing/2014/main" id="{00000000-0008-0000-0700-00002F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58</xdr:row>
          <xdr:rowOff>142875</xdr:rowOff>
        </xdr:from>
        <xdr:to>
          <xdr:col>1</xdr:col>
          <xdr:colOff>333375</xdr:colOff>
          <xdr:row>60</xdr:row>
          <xdr:rowOff>9525</xdr:rowOff>
        </xdr:to>
        <xdr:sp macro="" textlink="">
          <xdr:nvSpPr>
            <xdr:cNvPr id="31792" name="Check Box 48" hidden="1">
              <a:extLst>
                <a:ext uri="{63B3BB69-23CF-44E3-9099-C40C66FF867C}">
                  <a14:compatExt spid="_x0000_s31792"/>
                </a:ext>
                <a:ext uri="{FF2B5EF4-FFF2-40B4-BE49-F238E27FC236}">
                  <a16:creationId xmlns:a16="http://schemas.microsoft.com/office/drawing/2014/main" id="{00000000-0008-0000-0700-000030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64</xdr:row>
          <xdr:rowOff>66675</xdr:rowOff>
        </xdr:from>
        <xdr:to>
          <xdr:col>1</xdr:col>
          <xdr:colOff>333375</xdr:colOff>
          <xdr:row>64</xdr:row>
          <xdr:rowOff>257175</xdr:rowOff>
        </xdr:to>
        <xdr:sp macro="" textlink="">
          <xdr:nvSpPr>
            <xdr:cNvPr id="31793" name="Check Box 49" hidden="1">
              <a:extLst>
                <a:ext uri="{63B3BB69-23CF-44E3-9099-C40C66FF867C}">
                  <a14:compatExt spid="_x0000_s31793"/>
                </a:ext>
                <a:ext uri="{FF2B5EF4-FFF2-40B4-BE49-F238E27FC236}">
                  <a16:creationId xmlns:a16="http://schemas.microsoft.com/office/drawing/2014/main" id="{00000000-0008-0000-0700-000031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57</xdr:row>
          <xdr:rowOff>142875</xdr:rowOff>
        </xdr:from>
        <xdr:to>
          <xdr:col>2</xdr:col>
          <xdr:colOff>257175</xdr:colOff>
          <xdr:row>59</xdr:row>
          <xdr:rowOff>28575</xdr:rowOff>
        </xdr:to>
        <xdr:sp macro="" textlink="">
          <xdr:nvSpPr>
            <xdr:cNvPr id="31794" name="Check Box 50" hidden="1">
              <a:extLst>
                <a:ext uri="{63B3BB69-23CF-44E3-9099-C40C66FF867C}">
                  <a14:compatExt spid="_x0000_s31794"/>
                </a:ext>
                <a:ext uri="{FF2B5EF4-FFF2-40B4-BE49-F238E27FC236}">
                  <a16:creationId xmlns:a16="http://schemas.microsoft.com/office/drawing/2014/main" id="{00000000-0008-0000-0700-00003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64</xdr:row>
          <xdr:rowOff>295275</xdr:rowOff>
        </xdr:from>
        <xdr:to>
          <xdr:col>1</xdr:col>
          <xdr:colOff>333375</xdr:colOff>
          <xdr:row>66</xdr:row>
          <xdr:rowOff>28575</xdr:rowOff>
        </xdr:to>
        <xdr:sp macro="" textlink="">
          <xdr:nvSpPr>
            <xdr:cNvPr id="31795" name="Check Box 51" hidden="1">
              <a:extLst>
                <a:ext uri="{63B3BB69-23CF-44E3-9099-C40C66FF867C}">
                  <a14:compatExt spid="_x0000_s31795"/>
                </a:ext>
                <a:ext uri="{FF2B5EF4-FFF2-40B4-BE49-F238E27FC236}">
                  <a16:creationId xmlns:a16="http://schemas.microsoft.com/office/drawing/2014/main" id="{00000000-0008-0000-0700-000033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60</xdr:row>
          <xdr:rowOff>152400</xdr:rowOff>
        </xdr:from>
        <xdr:to>
          <xdr:col>2</xdr:col>
          <xdr:colOff>219075</xdr:colOff>
          <xdr:row>62</xdr:row>
          <xdr:rowOff>28575</xdr:rowOff>
        </xdr:to>
        <xdr:sp macro="" textlink="">
          <xdr:nvSpPr>
            <xdr:cNvPr id="31796" name="Check Box 52" hidden="1">
              <a:extLst>
                <a:ext uri="{63B3BB69-23CF-44E3-9099-C40C66FF867C}">
                  <a14:compatExt spid="_x0000_s31796"/>
                </a:ext>
                <a:ext uri="{FF2B5EF4-FFF2-40B4-BE49-F238E27FC236}">
                  <a16:creationId xmlns:a16="http://schemas.microsoft.com/office/drawing/2014/main" id="{00000000-0008-0000-0700-000034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63</xdr:row>
          <xdr:rowOff>38100</xdr:rowOff>
        </xdr:from>
        <xdr:to>
          <xdr:col>2</xdr:col>
          <xdr:colOff>257175</xdr:colOff>
          <xdr:row>63</xdr:row>
          <xdr:rowOff>257175</xdr:rowOff>
        </xdr:to>
        <xdr:sp macro="" textlink="">
          <xdr:nvSpPr>
            <xdr:cNvPr id="31797" name="Check Box 53" hidden="1">
              <a:extLst>
                <a:ext uri="{63B3BB69-23CF-44E3-9099-C40C66FF867C}">
                  <a14:compatExt spid="_x0000_s31797"/>
                </a:ext>
                <a:ext uri="{FF2B5EF4-FFF2-40B4-BE49-F238E27FC236}">
                  <a16:creationId xmlns:a16="http://schemas.microsoft.com/office/drawing/2014/main" id="{00000000-0008-0000-0700-00003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62</xdr:row>
          <xdr:rowOff>66675</xdr:rowOff>
        </xdr:from>
        <xdr:to>
          <xdr:col>2</xdr:col>
          <xdr:colOff>257175</xdr:colOff>
          <xdr:row>62</xdr:row>
          <xdr:rowOff>266700</xdr:rowOff>
        </xdr:to>
        <xdr:sp macro="" textlink="">
          <xdr:nvSpPr>
            <xdr:cNvPr id="31798" name="Check Box 54" hidden="1">
              <a:extLst>
                <a:ext uri="{63B3BB69-23CF-44E3-9099-C40C66FF867C}">
                  <a14:compatExt spid="_x0000_s31798"/>
                </a:ext>
                <a:ext uri="{FF2B5EF4-FFF2-40B4-BE49-F238E27FC236}">
                  <a16:creationId xmlns:a16="http://schemas.microsoft.com/office/drawing/2014/main" id="{00000000-0008-0000-0700-00003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542925</xdr:colOff>
          <xdr:row>68</xdr:row>
          <xdr:rowOff>38100</xdr:rowOff>
        </xdr:from>
        <xdr:to>
          <xdr:col>2</xdr:col>
          <xdr:colOff>257175</xdr:colOff>
          <xdr:row>68</xdr:row>
          <xdr:rowOff>257175</xdr:rowOff>
        </xdr:to>
        <xdr:sp macro="" textlink="">
          <xdr:nvSpPr>
            <xdr:cNvPr id="31799" name="Check Box 55" hidden="1">
              <a:extLst>
                <a:ext uri="{63B3BB69-23CF-44E3-9099-C40C66FF867C}">
                  <a14:compatExt spid="_x0000_s31799"/>
                </a:ext>
                <a:ext uri="{FF2B5EF4-FFF2-40B4-BE49-F238E27FC236}">
                  <a16:creationId xmlns:a16="http://schemas.microsoft.com/office/drawing/2014/main" id="{00000000-0008-0000-0700-00003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542925</xdr:colOff>
          <xdr:row>67</xdr:row>
          <xdr:rowOff>66675</xdr:rowOff>
        </xdr:from>
        <xdr:to>
          <xdr:col>2</xdr:col>
          <xdr:colOff>257175</xdr:colOff>
          <xdr:row>67</xdr:row>
          <xdr:rowOff>276225</xdr:rowOff>
        </xdr:to>
        <xdr:sp macro="" textlink="">
          <xdr:nvSpPr>
            <xdr:cNvPr id="31800" name="Check Box 56" hidden="1">
              <a:extLst>
                <a:ext uri="{63B3BB69-23CF-44E3-9099-C40C66FF867C}">
                  <a14:compatExt spid="_x0000_s31800"/>
                </a:ext>
                <a:ext uri="{FF2B5EF4-FFF2-40B4-BE49-F238E27FC236}">
                  <a16:creationId xmlns:a16="http://schemas.microsoft.com/office/drawing/2014/main" id="{00000000-0008-0000-0700-00003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65</xdr:row>
          <xdr:rowOff>152400</xdr:rowOff>
        </xdr:from>
        <xdr:to>
          <xdr:col>2</xdr:col>
          <xdr:colOff>228600</xdr:colOff>
          <xdr:row>67</xdr:row>
          <xdr:rowOff>28575</xdr:rowOff>
        </xdr:to>
        <xdr:sp macro="" textlink="">
          <xdr:nvSpPr>
            <xdr:cNvPr id="31801" name="Check Box 57" hidden="1">
              <a:extLst>
                <a:ext uri="{63B3BB69-23CF-44E3-9099-C40C66FF867C}">
                  <a14:compatExt spid="_x0000_s31801"/>
                </a:ext>
                <a:ext uri="{FF2B5EF4-FFF2-40B4-BE49-F238E27FC236}">
                  <a16:creationId xmlns:a16="http://schemas.microsoft.com/office/drawing/2014/main" id="{00000000-0008-0000-0700-00003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533400</xdr:colOff>
          <xdr:row>68</xdr:row>
          <xdr:rowOff>257175</xdr:rowOff>
        </xdr:from>
        <xdr:to>
          <xdr:col>2</xdr:col>
          <xdr:colOff>200025</xdr:colOff>
          <xdr:row>70</xdr:row>
          <xdr:rowOff>28575</xdr:rowOff>
        </xdr:to>
        <xdr:sp macro="" textlink="">
          <xdr:nvSpPr>
            <xdr:cNvPr id="31802" name="Check Box 58" hidden="1">
              <a:extLst>
                <a:ext uri="{63B3BB69-23CF-44E3-9099-C40C66FF867C}">
                  <a14:compatExt spid="_x0000_s31802"/>
                </a:ext>
                <a:ext uri="{FF2B5EF4-FFF2-40B4-BE49-F238E27FC236}">
                  <a16:creationId xmlns:a16="http://schemas.microsoft.com/office/drawing/2014/main" id="{00000000-0008-0000-0700-00003A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70</xdr:row>
          <xdr:rowOff>114300</xdr:rowOff>
        </xdr:from>
        <xdr:to>
          <xdr:col>1</xdr:col>
          <xdr:colOff>371475</xdr:colOff>
          <xdr:row>70</xdr:row>
          <xdr:rowOff>333375</xdr:rowOff>
        </xdr:to>
        <xdr:sp macro="" textlink="">
          <xdr:nvSpPr>
            <xdr:cNvPr id="31803" name="Check Box 59" hidden="1">
              <a:extLst>
                <a:ext uri="{63B3BB69-23CF-44E3-9099-C40C66FF867C}">
                  <a14:compatExt spid="_x0000_s31803"/>
                </a:ext>
                <a:ext uri="{FF2B5EF4-FFF2-40B4-BE49-F238E27FC236}">
                  <a16:creationId xmlns:a16="http://schemas.microsoft.com/office/drawing/2014/main" id="{00000000-0008-0000-0700-00003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71</xdr:row>
          <xdr:rowOff>28575</xdr:rowOff>
        </xdr:from>
        <xdr:to>
          <xdr:col>1</xdr:col>
          <xdr:colOff>333375</xdr:colOff>
          <xdr:row>71</xdr:row>
          <xdr:rowOff>238125</xdr:rowOff>
        </xdr:to>
        <xdr:sp macro="" textlink="">
          <xdr:nvSpPr>
            <xdr:cNvPr id="31804" name="Check Box 60" hidden="1">
              <a:extLst>
                <a:ext uri="{63B3BB69-23CF-44E3-9099-C40C66FF867C}">
                  <a14:compatExt spid="_x0000_s31804"/>
                </a:ext>
                <a:ext uri="{FF2B5EF4-FFF2-40B4-BE49-F238E27FC236}">
                  <a16:creationId xmlns:a16="http://schemas.microsoft.com/office/drawing/2014/main" id="{00000000-0008-0000-0700-00003C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73</xdr:row>
          <xdr:rowOff>180975</xdr:rowOff>
        </xdr:from>
        <xdr:to>
          <xdr:col>5</xdr:col>
          <xdr:colOff>295275</xdr:colOff>
          <xdr:row>75</xdr:row>
          <xdr:rowOff>28575</xdr:rowOff>
        </xdr:to>
        <xdr:sp macro="" textlink="">
          <xdr:nvSpPr>
            <xdr:cNvPr id="31806" name="Check Box 62" hidden="1">
              <a:extLst>
                <a:ext uri="{63B3BB69-23CF-44E3-9099-C40C66FF867C}">
                  <a14:compatExt spid="_x0000_s31806"/>
                </a:ext>
                <a:ext uri="{FF2B5EF4-FFF2-40B4-BE49-F238E27FC236}">
                  <a16:creationId xmlns:a16="http://schemas.microsoft.com/office/drawing/2014/main" id="{00000000-0008-0000-0700-00003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73</xdr:row>
          <xdr:rowOff>180975</xdr:rowOff>
        </xdr:from>
        <xdr:to>
          <xdr:col>6</xdr:col>
          <xdr:colOff>304800</xdr:colOff>
          <xdr:row>75</xdr:row>
          <xdr:rowOff>28575</xdr:rowOff>
        </xdr:to>
        <xdr:sp macro="" textlink="">
          <xdr:nvSpPr>
            <xdr:cNvPr id="31807" name="Check Box 63" hidden="1">
              <a:extLst>
                <a:ext uri="{63B3BB69-23CF-44E3-9099-C40C66FF867C}">
                  <a14:compatExt spid="_x0000_s31807"/>
                </a:ext>
                <a:ext uri="{FF2B5EF4-FFF2-40B4-BE49-F238E27FC236}">
                  <a16:creationId xmlns:a16="http://schemas.microsoft.com/office/drawing/2014/main" id="{00000000-0008-0000-0700-00003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80</xdr:row>
          <xdr:rowOff>180975</xdr:rowOff>
        </xdr:from>
        <xdr:to>
          <xdr:col>6</xdr:col>
          <xdr:colOff>295275</xdr:colOff>
          <xdr:row>81</xdr:row>
          <xdr:rowOff>219075</xdr:rowOff>
        </xdr:to>
        <xdr:sp macro="" textlink="">
          <xdr:nvSpPr>
            <xdr:cNvPr id="31808" name="Check Box 64" hidden="1">
              <a:extLst>
                <a:ext uri="{63B3BB69-23CF-44E3-9099-C40C66FF867C}">
                  <a14:compatExt spid="_x0000_s31808"/>
                </a:ext>
                <a:ext uri="{FF2B5EF4-FFF2-40B4-BE49-F238E27FC236}">
                  <a16:creationId xmlns:a16="http://schemas.microsoft.com/office/drawing/2014/main" id="{00000000-0008-0000-0700-00004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80</xdr:row>
          <xdr:rowOff>180975</xdr:rowOff>
        </xdr:from>
        <xdr:to>
          <xdr:col>5</xdr:col>
          <xdr:colOff>295275</xdr:colOff>
          <xdr:row>81</xdr:row>
          <xdr:rowOff>219075</xdr:rowOff>
        </xdr:to>
        <xdr:sp macro="" textlink="">
          <xdr:nvSpPr>
            <xdr:cNvPr id="31809" name="Check Box 65" hidden="1">
              <a:extLst>
                <a:ext uri="{63B3BB69-23CF-44E3-9099-C40C66FF867C}">
                  <a14:compatExt spid="_x0000_s31809"/>
                </a:ext>
                <a:ext uri="{FF2B5EF4-FFF2-40B4-BE49-F238E27FC236}">
                  <a16:creationId xmlns:a16="http://schemas.microsoft.com/office/drawing/2014/main" id="{00000000-0008-0000-0700-00004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82</xdr:row>
          <xdr:rowOff>28575</xdr:rowOff>
        </xdr:from>
        <xdr:to>
          <xdr:col>5</xdr:col>
          <xdr:colOff>295275</xdr:colOff>
          <xdr:row>82</xdr:row>
          <xdr:rowOff>219075</xdr:rowOff>
        </xdr:to>
        <xdr:sp macro="" textlink="">
          <xdr:nvSpPr>
            <xdr:cNvPr id="31810" name="Check Box 66" hidden="1">
              <a:extLst>
                <a:ext uri="{63B3BB69-23CF-44E3-9099-C40C66FF867C}">
                  <a14:compatExt spid="_x0000_s31810"/>
                </a:ext>
                <a:ext uri="{FF2B5EF4-FFF2-40B4-BE49-F238E27FC236}">
                  <a16:creationId xmlns:a16="http://schemas.microsoft.com/office/drawing/2014/main" id="{00000000-0008-0000-0700-00004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82</xdr:row>
          <xdr:rowOff>28575</xdr:rowOff>
        </xdr:from>
        <xdr:to>
          <xdr:col>6</xdr:col>
          <xdr:colOff>304800</xdr:colOff>
          <xdr:row>82</xdr:row>
          <xdr:rowOff>228600</xdr:rowOff>
        </xdr:to>
        <xdr:sp macro="" textlink="">
          <xdr:nvSpPr>
            <xdr:cNvPr id="31811" name="Check Box 67" hidden="1">
              <a:extLst>
                <a:ext uri="{63B3BB69-23CF-44E3-9099-C40C66FF867C}">
                  <a14:compatExt spid="_x0000_s31811"/>
                </a:ext>
                <a:ext uri="{FF2B5EF4-FFF2-40B4-BE49-F238E27FC236}">
                  <a16:creationId xmlns:a16="http://schemas.microsoft.com/office/drawing/2014/main" id="{00000000-0008-0000-0700-00004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85</xdr:row>
          <xdr:rowOff>180975</xdr:rowOff>
        </xdr:from>
        <xdr:to>
          <xdr:col>5</xdr:col>
          <xdr:colOff>304800</xdr:colOff>
          <xdr:row>87</xdr:row>
          <xdr:rowOff>28575</xdr:rowOff>
        </xdr:to>
        <xdr:sp macro="" textlink="">
          <xdr:nvSpPr>
            <xdr:cNvPr id="31812" name="Check Box 68" hidden="1">
              <a:extLst>
                <a:ext uri="{63B3BB69-23CF-44E3-9099-C40C66FF867C}">
                  <a14:compatExt spid="_x0000_s31812"/>
                </a:ext>
                <a:ext uri="{FF2B5EF4-FFF2-40B4-BE49-F238E27FC236}">
                  <a16:creationId xmlns:a16="http://schemas.microsoft.com/office/drawing/2014/main" id="{00000000-0008-0000-0700-00004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85</xdr:row>
          <xdr:rowOff>180975</xdr:rowOff>
        </xdr:from>
        <xdr:to>
          <xdr:col>6</xdr:col>
          <xdr:colOff>295275</xdr:colOff>
          <xdr:row>87</xdr:row>
          <xdr:rowOff>28575</xdr:rowOff>
        </xdr:to>
        <xdr:sp macro="" textlink="">
          <xdr:nvSpPr>
            <xdr:cNvPr id="31813" name="Check Box 69" hidden="1">
              <a:extLst>
                <a:ext uri="{63B3BB69-23CF-44E3-9099-C40C66FF867C}">
                  <a14:compatExt spid="_x0000_s31813"/>
                </a:ext>
                <a:ext uri="{FF2B5EF4-FFF2-40B4-BE49-F238E27FC236}">
                  <a16:creationId xmlns:a16="http://schemas.microsoft.com/office/drawing/2014/main" id="{00000000-0008-0000-0700-00004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87</xdr:row>
          <xdr:rowOff>295275</xdr:rowOff>
        </xdr:from>
        <xdr:to>
          <xdr:col>5</xdr:col>
          <xdr:colOff>304800</xdr:colOff>
          <xdr:row>88</xdr:row>
          <xdr:rowOff>152400</xdr:rowOff>
        </xdr:to>
        <xdr:sp macro="" textlink="">
          <xdr:nvSpPr>
            <xdr:cNvPr id="31814" name="Check Box 70" hidden="1">
              <a:extLst>
                <a:ext uri="{63B3BB69-23CF-44E3-9099-C40C66FF867C}">
                  <a14:compatExt spid="_x0000_s31814"/>
                </a:ext>
                <a:ext uri="{FF2B5EF4-FFF2-40B4-BE49-F238E27FC236}">
                  <a16:creationId xmlns:a16="http://schemas.microsoft.com/office/drawing/2014/main" id="{00000000-0008-0000-0700-00004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87</xdr:row>
          <xdr:rowOff>304800</xdr:rowOff>
        </xdr:from>
        <xdr:to>
          <xdr:col>6</xdr:col>
          <xdr:colOff>295275</xdr:colOff>
          <xdr:row>88</xdr:row>
          <xdr:rowOff>152400</xdr:rowOff>
        </xdr:to>
        <xdr:sp macro="" textlink="">
          <xdr:nvSpPr>
            <xdr:cNvPr id="31815" name="Check Box 71" hidden="1">
              <a:extLst>
                <a:ext uri="{63B3BB69-23CF-44E3-9099-C40C66FF867C}">
                  <a14:compatExt spid="_x0000_s31815"/>
                </a:ext>
                <a:ext uri="{FF2B5EF4-FFF2-40B4-BE49-F238E27FC236}">
                  <a16:creationId xmlns:a16="http://schemas.microsoft.com/office/drawing/2014/main" id="{00000000-0008-0000-0700-00004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88</xdr:row>
          <xdr:rowOff>457200</xdr:rowOff>
        </xdr:from>
        <xdr:to>
          <xdr:col>5</xdr:col>
          <xdr:colOff>304800</xdr:colOff>
          <xdr:row>90</xdr:row>
          <xdr:rowOff>190500</xdr:rowOff>
        </xdr:to>
        <xdr:sp macro="" textlink="">
          <xdr:nvSpPr>
            <xdr:cNvPr id="31816" name="Check Box 72" hidden="1">
              <a:extLst>
                <a:ext uri="{63B3BB69-23CF-44E3-9099-C40C66FF867C}">
                  <a14:compatExt spid="_x0000_s31816"/>
                </a:ext>
                <a:ext uri="{FF2B5EF4-FFF2-40B4-BE49-F238E27FC236}">
                  <a16:creationId xmlns:a16="http://schemas.microsoft.com/office/drawing/2014/main" id="{00000000-0008-0000-0700-00004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88</xdr:row>
          <xdr:rowOff>447675</xdr:rowOff>
        </xdr:from>
        <xdr:to>
          <xdr:col>6</xdr:col>
          <xdr:colOff>295275</xdr:colOff>
          <xdr:row>90</xdr:row>
          <xdr:rowOff>190500</xdr:rowOff>
        </xdr:to>
        <xdr:sp macro="" textlink="">
          <xdr:nvSpPr>
            <xdr:cNvPr id="31817" name="Check Box 73" hidden="1">
              <a:extLst>
                <a:ext uri="{63B3BB69-23CF-44E3-9099-C40C66FF867C}">
                  <a14:compatExt spid="_x0000_s31817"/>
                </a:ext>
                <a:ext uri="{FF2B5EF4-FFF2-40B4-BE49-F238E27FC236}">
                  <a16:creationId xmlns:a16="http://schemas.microsoft.com/office/drawing/2014/main" id="{00000000-0008-0000-0700-00004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82</xdr:row>
          <xdr:rowOff>28575</xdr:rowOff>
        </xdr:from>
        <xdr:to>
          <xdr:col>7</xdr:col>
          <xdr:colOff>295275</xdr:colOff>
          <xdr:row>82</xdr:row>
          <xdr:rowOff>228600</xdr:rowOff>
        </xdr:to>
        <xdr:sp macro="" textlink="">
          <xdr:nvSpPr>
            <xdr:cNvPr id="31818" name="Check Box 74" hidden="1">
              <a:extLst>
                <a:ext uri="{63B3BB69-23CF-44E3-9099-C40C66FF867C}">
                  <a14:compatExt spid="_x0000_s31818"/>
                </a:ext>
                <a:ext uri="{FF2B5EF4-FFF2-40B4-BE49-F238E27FC236}">
                  <a16:creationId xmlns:a16="http://schemas.microsoft.com/office/drawing/2014/main" id="{00000000-0008-0000-0700-00004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85</xdr:row>
          <xdr:rowOff>180975</xdr:rowOff>
        </xdr:from>
        <xdr:to>
          <xdr:col>7</xdr:col>
          <xdr:colOff>295275</xdr:colOff>
          <xdr:row>87</xdr:row>
          <xdr:rowOff>28575</xdr:rowOff>
        </xdr:to>
        <xdr:sp macro="" textlink="">
          <xdr:nvSpPr>
            <xdr:cNvPr id="31819" name="Check Box 75" hidden="1">
              <a:extLst>
                <a:ext uri="{63B3BB69-23CF-44E3-9099-C40C66FF867C}">
                  <a14:compatExt spid="_x0000_s31819"/>
                </a:ext>
                <a:ext uri="{FF2B5EF4-FFF2-40B4-BE49-F238E27FC236}">
                  <a16:creationId xmlns:a16="http://schemas.microsoft.com/office/drawing/2014/main" id="{00000000-0008-0000-0700-00004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87</xdr:row>
          <xdr:rowOff>295275</xdr:rowOff>
        </xdr:from>
        <xdr:to>
          <xdr:col>7</xdr:col>
          <xdr:colOff>304800</xdr:colOff>
          <xdr:row>88</xdr:row>
          <xdr:rowOff>161925</xdr:rowOff>
        </xdr:to>
        <xdr:sp macro="" textlink="">
          <xdr:nvSpPr>
            <xdr:cNvPr id="31820" name="Check Box 76" hidden="1">
              <a:extLst>
                <a:ext uri="{63B3BB69-23CF-44E3-9099-C40C66FF867C}">
                  <a14:compatExt spid="_x0000_s31820"/>
                </a:ext>
                <a:ext uri="{FF2B5EF4-FFF2-40B4-BE49-F238E27FC236}">
                  <a16:creationId xmlns:a16="http://schemas.microsoft.com/office/drawing/2014/main" id="{00000000-0008-0000-0700-00004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88</xdr:row>
          <xdr:rowOff>457200</xdr:rowOff>
        </xdr:from>
        <xdr:to>
          <xdr:col>7</xdr:col>
          <xdr:colOff>295275</xdr:colOff>
          <xdr:row>90</xdr:row>
          <xdr:rowOff>190500</xdr:rowOff>
        </xdr:to>
        <xdr:sp macro="" textlink="">
          <xdr:nvSpPr>
            <xdr:cNvPr id="31821" name="Check Box 77" hidden="1">
              <a:extLst>
                <a:ext uri="{63B3BB69-23CF-44E3-9099-C40C66FF867C}">
                  <a14:compatExt spid="_x0000_s31821"/>
                </a:ext>
                <a:ext uri="{FF2B5EF4-FFF2-40B4-BE49-F238E27FC236}">
                  <a16:creationId xmlns:a16="http://schemas.microsoft.com/office/drawing/2014/main" id="{00000000-0008-0000-0700-00004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90</xdr:row>
          <xdr:rowOff>600075</xdr:rowOff>
        </xdr:from>
        <xdr:to>
          <xdr:col>5</xdr:col>
          <xdr:colOff>304800</xdr:colOff>
          <xdr:row>92</xdr:row>
          <xdr:rowOff>28575</xdr:rowOff>
        </xdr:to>
        <xdr:sp macro="" textlink="">
          <xdr:nvSpPr>
            <xdr:cNvPr id="31822" name="Check Box 78" hidden="1">
              <a:extLst>
                <a:ext uri="{63B3BB69-23CF-44E3-9099-C40C66FF867C}">
                  <a14:compatExt spid="_x0000_s31822"/>
                </a:ext>
                <a:ext uri="{FF2B5EF4-FFF2-40B4-BE49-F238E27FC236}">
                  <a16:creationId xmlns:a16="http://schemas.microsoft.com/office/drawing/2014/main" id="{00000000-0008-0000-0700-00004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90</xdr:row>
          <xdr:rowOff>600075</xdr:rowOff>
        </xdr:from>
        <xdr:to>
          <xdr:col>6</xdr:col>
          <xdr:colOff>295275</xdr:colOff>
          <xdr:row>92</xdr:row>
          <xdr:rowOff>28575</xdr:rowOff>
        </xdr:to>
        <xdr:sp macro="" textlink="">
          <xdr:nvSpPr>
            <xdr:cNvPr id="31823" name="Check Box 79" hidden="1">
              <a:extLst>
                <a:ext uri="{63B3BB69-23CF-44E3-9099-C40C66FF867C}">
                  <a14:compatExt spid="_x0000_s31823"/>
                </a:ext>
                <a:ext uri="{FF2B5EF4-FFF2-40B4-BE49-F238E27FC236}">
                  <a16:creationId xmlns:a16="http://schemas.microsoft.com/office/drawing/2014/main" id="{00000000-0008-0000-0700-00004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90</xdr:row>
          <xdr:rowOff>600075</xdr:rowOff>
        </xdr:from>
        <xdr:to>
          <xdr:col>7</xdr:col>
          <xdr:colOff>295275</xdr:colOff>
          <xdr:row>92</xdr:row>
          <xdr:rowOff>28575</xdr:rowOff>
        </xdr:to>
        <xdr:sp macro="" textlink="">
          <xdr:nvSpPr>
            <xdr:cNvPr id="31824" name="Check Box 80" hidden="1">
              <a:extLst>
                <a:ext uri="{63B3BB69-23CF-44E3-9099-C40C66FF867C}">
                  <a14:compatExt spid="_x0000_s31824"/>
                </a:ext>
                <a:ext uri="{FF2B5EF4-FFF2-40B4-BE49-F238E27FC236}">
                  <a16:creationId xmlns:a16="http://schemas.microsoft.com/office/drawing/2014/main" id="{00000000-0008-0000-0700-00005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106</xdr:row>
          <xdr:rowOff>28575</xdr:rowOff>
        </xdr:from>
        <xdr:to>
          <xdr:col>5</xdr:col>
          <xdr:colOff>333375</xdr:colOff>
          <xdr:row>107</xdr:row>
          <xdr:rowOff>38100</xdr:rowOff>
        </xdr:to>
        <xdr:sp macro="" textlink="">
          <xdr:nvSpPr>
            <xdr:cNvPr id="31825" name="Check Box 81" hidden="1">
              <a:extLst>
                <a:ext uri="{63B3BB69-23CF-44E3-9099-C40C66FF867C}">
                  <a14:compatExt spid="_x0000_s31825"/>
                </a:ext>
                <a:ext uri="{FF2B5EF4-FFF2-40B4-BE49-F238E27FC236}">
                  <a16:creationId xmlns:a16="http://schemas.microsoft.com/office/drawing/2014/main" id="{00000000-0008-0000-0700-00005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106</xdr:row>
          <xdr:rowOff>28575</xdr:rowOff>
        </xdr:from>
        <xdr:to>
          <xdr:col>6</xdr:col>
          <xdr:colOff>295275</xdr:colOff>
          <xdr:row>107</xdr:row>
          <xdr:rowOff>28575</xdr:rowOff>
        </xdr:to>
        <xdr:sp macro="" textlink="">
          <xdr:nvSpPr>
            <xdr:cNvPr id="31826" name="Check Box 82" hidden="1">
              <a:extLst>
                <a:ext uri="{63B3BB69-23CF-44E3-9099-C40C66FF867C}">
                  <a14:compatExt spid="_x0000_s31826"/>
                </a:ext>
                <a:ext uri="{FF2B5EF4-FFF2-40B4-BE49-F238E27FC236}">
                  <a16:creationId xmlns:a16="http://schemas.microsoft.com/office/drawing/2014/main" id="{00000000-0008-0000-0700-00005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106</xdr:row>
          <xdr:rowOff>28575</xdr:rowOff>
        </xdr:from>
        <xdr:to>
          <xdr:col>7</xdr:col>
          <xdr:colOff>295275</xdr:colOff>
          <xdr:row>107</xdr:row>
          <xdr:rowOff>28575</xdr:rowOff>
        </xdr:to>
        <xdr:sp macro="" textlink="">
          <xdr:nvSpPr>
            <xdr:cNvPr id="31827" name="Check Box 83" hidden="1">
              <a:extLst>
                <a:ext uri="{63B3BB69-23CF-44E3-9099-C40C66FF867C}">
                  <a14:compatExt spid="_x0000_s31827"/>
                </a:ext>
                <a:ext uri="{FF2B5EF4-FFF2-40B4-BE49-F238E27FC236}">
                  <a16:creationId xmlns:a16="http://schemas.microsoft.com/office/drawing/2014/main" id="{00000000-0008-0000-0700-00005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112</xdr:row>
          <xdr:rowOff>180975</xdr:rowOff>
        </xdr:from>
        <xdr:to>
          <xdr:col>5</xdr:col>
          <xdr:colOff>304800</xdr:colOff>
          <xdr:row>113</xdr:row>
          <xdr:rowOff>219075</xdr:rowOff>
        </xdr:to>
        <xdr:sp macro="" textlink="">
          <xdr:nvSpPr>
            <xdr:cNvPr id="31828" name="Check Box 84" hidden="1">
              <a:extLst>
                <a:ext uri="{63B3BB69-23CF-44E3-9099-C40C66FF867C}">
                  <a14:compatExt spid="_x0000_s31828"/>
                </a:ext>
                <a:ext uri="{FF2B5EF4-FFF2-40B4-BE49-F238E27FC236}">
                  <a16:creationId xmlns:a16="http://schemas.microsoft.com/office/drawing/2014/main" id="{00000000-0008-0000-0700-00005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112</xdr:row>
          <xdr:rowOff>180975</xdr:rowOff>
        </xdr:from>
        <xdr:to>
          <xdr:col>6</xdr:col>
          <xdr:colOff>295275</xdr:colOff>
          <xdr:row>113</xdr:row>
          <xdr:rowOff>219075</xdr:rowOff>
        </xdr:to>
        <xdr:sp macro="" textlink="">
          <xdr:nvSpPr>
            <xdr:cNvPr id="31829" name="Check Box 85" hidden="1">
              <a:extLst>
                <a:ext uri="{63B3BB69-23CF-44E3-9099-C40C66FF867C}">
                  <a14:compatExt spid="_x0000_s31829"/>
                </a:ext>
                <a:ext uri="{FF2B5EF4-FFF2-40B4-BE49-F238E27FC236}">
                  <a16:creationId xmlns:a16="http://schemas.microsoft.com/office/drawing/2014/main" id="{00000000-0008-0000-0700-00005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112</xdr:row>
          <xdr:rowOff>180975</xdr:rowOff>
        </xdr:from>
        <xdr:to>
          <xdr:col>7</xdr:col>
          <xdr:colOff>295275</xdr:colOff>
          <xdr:row>113</xdr:row>
          <xdr:rowOff>219075</xdr:rowOff>
        </xdr:to>
        <xdr:sp macro="" textlink="">
          <xdr:nvSpPr>
            <xdr:cNvPr id="31830" name="Check Box 86" hidden="1">
              <a:extLst>
                <a:ext uri="{63B3BB69-23CF-44E3-9099-C40C66FF867C}">
                  <a14:compatExt spid="_x0000_s31830"/>
                </a:ext>
                <a:ext uri="{FF2B5EF4-FFF2-40B4-BE49-F238E27FC236}">
                  <a16:creationId xmlns:a16="http://schemas.microsoft.com/office/drawing/2014/main" id="{00000000-0008-0000-0700-00005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113</xdr:row>
          <xdr:rowOff>485775</xdr:rowOff>
        </xdr:from>
        <xdr:to>
          <xdr:col>5</xdr:col>
          <xdr:colOff>304800</xdr:colOff>
          <xdr:row>114</xdr:row>
          <xdr:rowOff>219075</xdr:rowOff>
        </xdr:to>
        <xdr:sp macro="" textlink="">
          <xdr:nvSpPr>
            <xdr:cNvPr id="31831" name="Check Box 87" hidden="1">
              <a:extLst>
                <a:ext uri="{63B3BB69-23CF-44E3-9099-C40C66FF867C}">
                  <a14:compatExt spid="_x0000_s31831"/>
                </a:ext>
                <a:ext uri="{FF2B5EF4-FFF2-40B4-BE49-F238E27FC236}">
                  <a16:creationId xmlns:a16="http://schemas.microsoft.com/office/drawing/2014/main" id="{00000000-0008-0000-0700-00005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113</xdr:row>
          <xdr:rowOff>485775</xdr:rowOff>
        </xdr:from>
        <xdr:to>
          <xdr:col>6</xdr:col>
          <xdr:colOff>295275</xdr:colOff>
          <xdr:row>114</xdr:row>
          <xdr:rowOff>219075</xdr:rowOff>
        </xdr:to>
        <xdr:sp macro="" textlink="">
          <xdr:nvSpPr>
            <xdr:cNvPr id="31832" name="Check Box 88" hidden="1">
              <a:extLst>
                <a:ext uri="{63B3BB69-23CF-44E3-9099-C40C66FF867C}">
                  <a14:compatExt spid="_x0000_s31832"/>
                </a:ext>
                <a:ext uri="{FF2B5EF4-FFF2-40B4-BE49-F238E27FC236}">
                  <a16:creationId xmlns:a16="http://schemas.microsoft.com/office/drawing/2014/main" id="{00000000-0008-0000-0700-00005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113</xdr:row>
          <xdr:rowOff>485775</xdr:rowOff>
        </xdr:from>
        <xdr:to>
          <xdr:col>7</xdr:col>
          <xdr:colOff>295275</xdr:colOff>
          <xdr:row>114</xdr:row>
          <xdr:rowOff>219075</xdr:rowOff>
        </xdr:to>
        <xdr:sp macro="" textlink="">
          <xdr:nvSpPr>
            <xdr:cNvPr id="31833" name="Check Box 89" hidden="1">
              <a:extLst>
                <a:ext uri="{63B3BB69-23CF-44E3-9099-C40C66FF867C}">
                  <a14:compatExt spid="_x0000_s31833"/>
                </a:ext>
                <a:ext uri="{FF2B5EF4-FFF2-40B4-BE49-F238E27FC236}">
                  <a16:creationId xmlns:a16="http://schemas.microsoft.com/office/drawing/2014/main" id="{00000000-0008-0000-0700-00005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56</xdr:row>
          <xdr:rowOff>142875</xdr:rowOff>
        </xdr:from>
        <xdr:to>
          <xdr:col>2</xdr:col>
          <xdr:colOff>219075</xdr:colOff>
          <xdr:row>58</xdr:row>
          <xdr:rowOff>28575</xdr:rowOff>
        </xdr:to>
        <xdr:sp macro="" textlink="">
          <xdr:nvSpPr>
            <xdr:cNvPr id="31837" name="Check Box 93" hidden="1">
              <a:extLst>
                <a:ext uri="{63B3BB69-23CF-44E3-9099-C40C66FF867C}">
                  <a14:compatExt spid="_x0000_s31837"/>
                </a:ext>
                <a:ext uri="{FF2B5EF4-FFF2-40B4-BE49-F238E27FC236}">
                  <a16:creationId xmlns:a16="http://schemas.microsoft.com/office/drawing/2014/main" id="{00000000-0008-0000-0700-00005D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55</xdr:row>
          <xdr:rowOff>38100</xdr:rowOff>
        </xdr:from>
        <xdr:to>
          <xdr:col>1</xdr:col>
          <xdr:colOff>333375</xdr:colOff>
          <xdr:row>55</xdr:row>
          <xdr:rowOff>257175</xdr:rowOff>
        </xdr:to>
        <xdr:sp macro="" textlink="">
          <xdr:nvSpPr>
            <xdr:cNvPr id="31838" name="Check Box 94" hidden="1">
              <a:extLst>
                <a:ext uri="{63B3BB69-23CF-44E3-9099-C40C66FF867C}">
                  <a14:compatExt spid="_x0000_s31838"/>
                </a:ext>
                <a:ext uri="{FF2B5EF4-FFF2-40B4-BE49-F238E27FC236}">
                  <a16:creationId xmlns:a16="http://schemas.microsoft.com/office/drawing/2014/main" id="{00000000-0008-0000-0700-00005E7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C0C0C0" mc:Ignorable="a14" a14:legacySpreadsheetColorIndex="2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180975</xdr:rowOff>
        </xdr:from>
        <xdr:to>
          <xdr:col>8</xdr:col>
          <xdr:colOff>371475</xdr:colOff>
          <xdr:row>10</xdr:row>
          <xdr:rowOff>0</xdr:rowOff>
        </xdr:to>
        <xdr:sp macro="" textlink="">
          <xdr:nvSpPr>
            <xdr:cNvPr id="31854" name="Group Box 110" hidden="1">
              <a:extLst>
                <a:ext uri="{63B3BB69-23CF-44E3-9099-C40C66FF867C}">
                  <a14:compatExt spid="_x0000_s31854"/>
                </a:ext>
                <a:ext uri="{FF2B5EF4-FFF2-40B4-BE49-F238E27FC236}">
                  <a16:creationId xmlns:a16="http://schemas.microsoft.com/office/drawing/2014/main" id="{00000000-0008-0000-0700-00006E7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152</xdr:row>
          <xdr:rowOff>104775</xdr:rowOff>
        </xdr:from>
        <xdr:to>
          <xdr:col>0</xdr:col>
          <xdr:colOff>276225</xdr:colOff>
          <xdr:row>154</xdr:row>
          <xdr:rowOff>9525</xdr:rowOff>
        </xdr:to>
        <xdr:sp macro="" textlink="">
          <xdr:nvSpPr>
            <xdr:cNvPr id="31865" name="Check Box 121" hidden="1">
              <a:extLst>
                <a:ext uri="{63B3BB69-23CF-44E3-9099-C40C66FF867C}">
                  <a14:compatExt spid="_x0000_s31865"/>
                </a:ext>
                <a:ext uri="{FF2B5EF4-FFF2-40B4-BE49-F238E27FC236}">
                  <a16:creationId xmlns:a16="http://schemas.microsoft.com/office/drawing/2014/main" id="{00000000-0008-0000-0700-00007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381000</xdr:colOff>
          <xdr:row>153</xdr:row>
          <xdr:rowOff>200025</xdr:rowOff>
        </xdr:from>
        <xdr:to>
          <xdr:col>1</xdr:col>
          <xdr:colOff>28575</xdr:colOff>
          <xdr:row>155</xdr:row>
          <xdr:rowOff>0</xdr:rowOff>
        </xdr:to>
        <xdr:sp macro="" textlink="">
          <xdr:nvSpPr>
            <xdr:cNvPr id="31866" name="Check Box 122" hidden="1">
              <a:extLst>
                <a:ext uri="{63B3BB69-23CF-44E3-9099-C40C66FF867C}">
                  <a14:compatExt spid="_x0000_s31866"/>
                </a:ext>
                <a:ext uri="{FF2B5EF4-FFF2-40B4-BE49-F238E27FC236}">
                  <a16:creationId xmlns:a16="http://schemas.microsoft.com/office/drawing/2014/main" id="{00000000-0008-0000-0700-00007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390525</xdr:colOff>
          <xdr:row>154</xdr:row>
          <xdr:rowOff>219075</xdr:rowOff>
        </xdr:from>
        <xdr:to>
          <xdr:col>1</xdr:col>
          <xdr:colOff>28575</xdr:colOff>
          <xdr:row>155</xdr:row>
          <xdr:rowOff>219075</xdr:rowOff>
        </xdr:to>
        <xdr:sp macro="" textlink="">
          <xdr:nvSpPr>
            <xdr:cNvPr id="31867" name="Check Box 123" hidden="1">
              <a:extLst>
                <a:ext uri="{63B3BB69-23CF-44E3-9099-C40C66FF867C}">
                  <a14:compatExt spid="_x0000_s31867"/>
                </a:ext>
                <a:ext uri="{FF2B5EF4-FFF2-40B4-BE49-F238E27FC236}">
                  <a16:creationId xmlns:a16="http://schemas.microsoft.com/office/drawing/2014/main" id="{00000000-0008-0000-0700-00007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156</xdr:row>
          <xdr:rowOff>28575</xdr:rowOff>
        </xdr:from>
        <xdr:to>
          <xdr:col>0</xdr:col>
          <xdr:colOff>295275</xdr:colOff>
          <xdr:row>156</xdr:row>
          <xdr:rowOff>257175</xdr:rowOff>
        </xdr:to>
        <xdr:sp macro="" textlink="">
          <xdr:nvSpPr>
            <xdr:cNvPr id="31868" name="Check Box 124" hidden="1">
              <a:extLst>
                <a:ext uri="{63B3BB69-23CF-44E3-9099-C40C66FF867C}">
                  <a14:compatExt spid="_x0000_s31868"/>
                </a:ext>
                <a:ext uri="{FF2B5EF4-FFF2-40B4-BE49-F238E27FC236}">
                  <a16:creationId xmlns:a16="http://schemas.microsoft.com/office/drawing/2014/main" id="{00000000-0008-0000-0700-00007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114</xdr:row>
          <xdr:rowOff>28575</xdr:rowOff>
        </xdr:from>
        <xdr:to>
          <xdr:col>1</xdr:col>
          <xdr:colOff>371475</xdr:colOff>
          <xdr:row>114</xdr:row>
          <xdr:rowOff>238125</xdr:rowOff>
        </xdr:to>
        <xdr:sp macro="" textlink="">
          <xdr:nvSpPr>
            <xdr:cNvPr id="31869" name="Check Box 125" hidden="1">
              <a:extLst>
                <a:ext uri="{63B3BB69-23CF-44E3-9099-C40C66FF867C}">
                  <a14:compatExt spid="_x0000_s31869"/>
                </a:ext>
                <a:ext uri="{FF2B5EF4-FFF2-40B4-BE49-F238E27FC236}">
                  <a16:creationId xmlns:a16="http://schemas.microsoft.com/office/drawing/2014/main" id="{00000000-0008-0000-0700-00007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114</xdr:row>
          <xdr:rowOff>409575</xdr:rowOff>
        </xdr:from>
        <xdr:to>
          <xdr:col>1</xdr:col>
          <xdr:colOff>371475</xdr:colOff>
          <xdr:row>114</xdr:row>
          <xdr:rowOff>619125</xdr:rowOff>
        </xdr:to>
        <xdr:sp macro="" textlink="">
          <xdr:nvSpPr>
            <xdr:cNvPr id="31870" name="Check Box 126" hidden="1">
              <a:extLst>
                <a:ext uri="{63B3BB69-23CF-44E3-9099-C40C66FF867C}">
                  <a14:compatExt spid="_x0000_s31870"/>
                </a:ext>
                <a:ext uri="{FF2B5EF4-FFF2-40B4-BE49-F238E27FC236}">
                  <a16:creationId xmlns:a16="http://schemas.microsoft.com/office/drawing/2014/main" id="{00000000-0008-0000-0700-00007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150</xdr:row>
          <xdr:rowOff>9525</xdr:rowOff>
        </xdr:from>
        <xdr:to>
          <xdr:col>0</xdr:col>
          <xdr:colOff>447675</xdr:colOff>
          <xdr:row>150</xdr:row>
          <xdr:rowOff>228600</xdr:rowOff>
        </xdr:to>
        <xdr:sp macro="" textlink="">
          <xdr:nvSpPr>
            <xdr:cNvPr id="31871" name="Check Box 127" hidden="1">
              <a:extLst>
                <a:ext uri="{63B3BB69-23CF-44E3-9099-C40C66FF867C}">
                  <a14:compatExt spid="_x0000_s31871"/>
                </a:ext>
                <a:ext uri="{FF2B5EF4-FFF2-40B4-BE49-F238E27FC236}">
                  <a16:creationId xmlns:a16="http://schemas.microsoft.com/office/drawing/2014/main" id="{00000000-0008-0000-0700-00007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9</xdr:row>
          <xdr:rowOff>66675</xdr:rowOff>
        </xdr:from>
        <xdr:to>
          <xdr:col>3</xdr:col>
          <xdr:colOff>276225</xdr:colOff>
          <xdr:row>9</xdr:row>
          <xdr:rowOff>276225</xdr:rowOff>
        </xdr:to>
        <xdr:sp macro="" textlink="">
          <xdr:nvSpPr>
            <xdr:cNvPr id="31872" name="Check Box 128" hidden="1">
              <a:extLst>
                <a:ext uri="{63B3BB69-23CF-44E3-9099-C40C66FF867C}">
                  <a14:compatExt spid="_x0000_s31872"/>
                </a:ext>
                <a:ext uri="{FF2B5EF4-FFF2-40B4-BE49-F238E27FC236}">
                  <a16:creationId xmlns:a16="http://schemas.microsoft.com/office/drawing/2014/main" id="{00000000-0008-0000-0700-00008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1952625</xdr:colOff>
          <xdr:row>9</xdr:row>
          <xdr:rowOff>66675</xdr:rowOff>
        </xdr:from>
        <xdr:to>
          <xdr:col>5</xdr:col>
          <xdr:colOff>38100</xdr:colOff>
          <xdr:row>9</xdr:row>
          <xdr:rowOff>276225</xdr:rowOff>
        </xdr:to>
        <xdr:sp macro="" textlink="">
          <xdr:nvSpPr>
            <xdr:cNvPr id="31874" name="Check Box 130" hidden="1">
              <a:extLst>
                <a:ext uri="{63B3BB69-23CF-44E3-9099-C40C66FF867C}">
                  <a14:compatExt spid="_x0000_s31874"/>
                </a:ext>
                <a:ext uri="{FF2B5EF4-FFF2-40B4-BE49-F238E27FC236}">
                  <a16:creationId xmlns:a16="http://schemas.microsoft.com/office/drawing/2014/main" id="{00000000-0008-0000-0700-00008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9</xdr:row>
          <xdr:rowOff>66675</xdr:rowOff>
        </xdr:from>
        <xdr:to>
          <xdr:col>4</xdr:col>
          <xdr:colOff>352425</xdr:colOff>
          <xdr:row>9</xdr:row>
          <xdr:rowOff>276225</xdr:rowOff>
        </xdr:to>
        <xdr:sp macro="" textlink="">
          <xdr:nvSpPr>
            <xdr:cNvPr id="31875" name="Check Box 131" hidden="1">
              <a:extLst>
                <a:ext uri="{63B3BB69-23CF-44E3-9099-C40C66FF867C}">
                  <a14:compatExt spid="_x0000_s31875"/>
                </a:ext>
                <a:ext uri="{FF2B5EF4-FFF2-40B4-BE49-F238E27FC236}">
                  <a16:creationId xmlns:a16="http://schemas.microsoft.com/office/drawing/2014/main" id="{00000000-0008-0000-0700-00008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53474</xdr:colOff>
      <xdr:row>44</xdr:row>
      <xdr:rowOff>131011</xdr:rowOff>
    </xdr:from>
    <xdr:to>
      <xdr:col>4</xdr:col>
      <xdr:colOff>494164</xdr:colOff>
      <xdr:row>45</xdr:row>
      <xdr:rowOff>294206</xdr:rowOff>
    </xdr:to>
    <xdr:pic>
      <xdr:nvPicPr>
        <xdr:cNvPr id="102" name="Picture 26">
          <a:extLst>
            <a:ext uri="{FF2B5EF4-FFF2-40B4-BE49-F238E27FC236}">
              <a16:creationId xmlns:a16="http://schemas.microsoft.com/office/drawing/2014/main" id="{00000000-0008-0000-0700-00006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6369" y="11788274"/>
          <a:ext cx="440690" cy="611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31.xml"/><Relationship Id="rId21" Type="http://schemas.openxmlformats.org/officeDocument/2006/relationships/ctrlProp" Target="../ctrlProps/ctrlProp26.xml"/><Relationship Id="rId42" Type="http://schemas.openxmlformats.org/officeDocument/2006/relationships/ctrlProp" Target="../ctrlProps/ctrlProp47.xml"/><Relationship Id="rId47" Type="http://schemas.openxmlformats.org/officeDocument/2006/relationships/ctrlProp" Target="../ctrlProps/ctrlProp52.xml"/><Relationship Id="rId63" Type="http://schemas.openxmlformats.org/officeDocument/2006/relationships/ctrlProp" Target="../ctrlProps/ctrlProp68.xml"/><Relationship Id="rId68" Type="http://schemas.openxmlformats.org/officeDocument/2006/relationships/ctrlProp" Target="../ctrlProps/ctrlProp73.xml"/><Relationship Id="rId84" Type="http://schemas.openxmlformats.org/officeDocument/2006/relationships/ctrlProp" Target="../ctrlProps/ctrlProp89.xml"/><Relationship Id="rId89" Type="http://schemas.openxmlformats.org/officeDocument/2006/relationships/ctrlProp" Target="../ctrlProps/ctrlProp94.xml"/><Relationship Id="rId2" Type="http://schemas.openxmlformats.org/officeDocument/2006/relationships/drawing" Target="../drawings/drawing3.xml"/><Relationship Id="rId16" Type="http://schemas.openxmlformats.org/officeDocument/2006/relationships/ctrlProp" Target="../ctrlProps/ctrlProp21.xml"/><Relationship Id="rId29" Type="http://schemas.openxmlformats.org/officeDocument/2006/relationships/ctrlProp" Target="../ctrlProps/ctrlProp34.xml"/><Relationship Id="rId107" Type="http://schemas.openxmlformats.org/officeDocument/2006/relationships/ctrlProp" Target="../ctrlProps/ctrlProp112.xml"/><Relationship Id="rId11" Type="http://schemas.openxmlformats.org/officeDocument/2006/relationships/ctrlProp" Target="../ctrlProps/ctrlProp16.xml"/><Relationship Id="rId24" Type="http://schemas.openxmlformats.org/officeDocument/2006/relationships/ctrlProp" Target="../ctrlProps/ctrlProp29.xml"/><Relationship Id="rId32" Type="http://schemas.openxmlformats.org/officeDocument/2006/relationships/ctrlProp" Target="../ctrlProps/ctrlProp37.xml"/><Relationship Id="rId37" Type="http://schemas.openxmlformats.org/officeDocument/2006/relationships/ctrlProp" Target="../ctrlProps/ctrlProp42.xml"/><Relationship Id="rId40" Type="http://schemas.openxmlformats.org/officeDocument/2006/relationships/ctrlProp" Target="../ctrlProps/ctrlProp45.xml"/><Relationship Id="rId45" Type="http://schemas.openxmlformats.org/officeDocument/2006/relationships/ctrlProp" Target="../ctrlProps/ctrlProp50.xml"/><Relationship Id="rId53" Type="http://schemas.openxmlformats.org/officeDocument/2006/relationships/ctrlProp" Target="../ctrlProps/ctrlProp58.xml"/><Relationship Id="rId58" Type="http://schemas.openxmlformats.org/officeDocument/2006/relationships/ctrlProp" Target="../ctrlProps/ctrlProp63.xml"/><Relationship Id="rId66" Type="http://schemas.openxmlformats.org/officeDocument/2006/relationships/ctrlProp" Target="../ctrlProps/ctrlProp71.xml"/><Relationship Id="rId74" Type="http://schemas.openxmlformats.org/officeDocument/2006/relationships/ctrlProp" Target="../ctrlProps/ctrlProp79.xml"/><Relationship Id="rId79" Type="http://schemas.openxmlformats.org/officeDocument/2006/relationships/ctrlProp" Target="../ctrlProps/ctrlProp84.xml"/><Relationship Id="rId87" Type="http://schemas.openxmlformats.org/officeDocument/2006/relationships/ctrlProp" Target="../ctrlProps/ctrlProp92.xml"/><Relationship Id="rId102" Type="http://schemas.openxmlformats.org/officeDocument/2006/relationships/ctrlProp" Target="../ctrlProps/ctrlProp107.xml"/><Relationship Id="rId5" Type="http://schemas.openxmlformats.org/officeDocument/2006/relationships/ctrlProp" Target="../ctrlProps/ctrlProp10.xml"/><Relationship Id="rId61" Type="http://schemas.openxmlformats.org/officeDocument/2006/relationships/ctrlProp" Target="../ctrlProps/ctrlProp66.xml"/><Relationship Id="rId82" Type="http://schemas.openxmlformats.org/officeDocument/2006/relationships/ctrlProp" Target="../ctrlProps/ctrlProp87.xml"/><Relationship Id="rId90" Type="http://schemas.openxmlformats.org/officeDocument/2006/relationships/ctrlProp" Target="../ctrlProps/ctrlProp95.xml"/><Relationship Id="rId95" Type="http://schemas.openxmlformats.org/officeDocument/2006/relationships/ctrlProp" Target="../ctrlProps/ctrlProp100.xml"/><Relationship Id="rId19" Type="http://schemas.openxmlformats.org/officeDocument/2006/relationships/ctrlProp" Target="../ctrlProps/ctrlProp24.xml"/><Relationship Id="rId14" Type="http://schemas.openxmlformats.org/officeDocument/2006/relationships/ctrlProp" Target="../ctrlProps/ctrlProp19.xml"/><Relationship Id="rId22" Type="http://schemas.openxmlformats.org/officeDocument/2006/relationships/ctrlProp" Target="../ctrlProps/ctrlProp27.xml"/><Relationship Id="rId27" Type="http://schemas.openxmlformats.org/officeDocument/2006/relationships/ctrlProp" Target="../ctrlProps/ctrlProp32.xml"/><Relationship Id="rId30" Type="http://schemas.openxmlformats.org/officeDocument/2006/relationships/ctrlProp" Target="../ctrlProps/ctrlProp35.xml"/><Relationship Id="rId35" Type="http://schemas.openxmlformats.org/officeDocument/2006/relationships/ctrlProp" Target="../ctrlProps/ctrlProp40.xml"/><Relationship Id="rId43" Type="http://schemas.openxmlformats.org/officeDocument/2006/relationships/ctrlProp" Target="../ctrlProps/ctrlProp48.xml"/><Relationship Id="rId48" Type="http://schemas.openxmlformats.org/officeDocument/2006/relationships/ctrlProp" Target="../ctrlProps/ctrlProp53.xml"/><Relationship Id="rId56" Type="http://schemas.openxmlformats.org/officeDocument/2006/relationships/ctrlProp" Target="../ctrlProps/ctrlProp61.xml"/><Relationship Id="rId64" Type="http://schemas.openxmlformats.org/officeDocument/2006/relationships/ctrlProp" Target="../ctrlProps/ctrlProp69.xml"/><Relationship Id="rId69" Type="http://schemas.openxmlformats.org/officeDocument/2006/relationships/ctrlProp" Target="../ctrlProps/ctrlProp74.xml"/><Relationship Id="rId77" Type="http://schemas.openxmlformats.org/officeDocument/2006/relationships/ctrlProp" Target="../ctrlProps/ctrlProp82.xml"/><Relationship Id="rId100" Type="http://schemas.openxmlformats.org/officeDocument/2006/relationships/ctrlProp" Target="../ctrlProps/ctrlProp105.xml"/><Relationship Id="rId105" Type="http://schemas.openxmlformats.org/officeDocument/2006/relationships/ctrlProp" Target="../ctrlProps/ctrlProp110.xml"/><Relationship Id="rId8" Type="http://schemas.openxmlformats.org/officeDocument/2006/relationships/ctrlProp" Target="../ctrlProps/ctrlProp13.xml"/><Relationship Id="rId51" Type="http://schemas.openxmlformats.org/officeDocument/2006/relationships/ctrlProp" Target="../ctrlProps/ctrlProp56.xml"/><Relationship Id="rId72" Type="http://schemas.openxmlformats.org/officeDocument/2006/relationships/ctrlProp" Target="../ctrlProps/ctrlProp77.xml"/><Relationship Id="rId80" Type="http://schemas.openxmlformats.org/officeDocument/2006/relationships/ctrlProp" Target="../ctrlProps/ctrlProp85.xml"/><Relationship Id="rId85" Type="http://schemas.openxmlformats.org/officeDocument/2006/relationships/ctrlProp" Target="../ctrlProps/ctrlProp90.xml"/><Relationship Id="rId93" Type="http://schemas.openxmlformats.org/officeDocument/2006/relationships/ctrlProp" Target="../ctrlProps/ctrlProp98.xml"/><Relationship Id="rId98" Type="http://schemas.openxmlformats.org/officeDocument/2006/relationships/ctrlProp" Target="../ctrlProps/ctrlProp103.xml"/><Relationship Id="rId3" Type="http://schemas.openxmlformats.org/officeDocument/2006/relationships/vmlDrawing" Target="../drawings/vmlDrawing2.vml"/><Relationship Id="rId12" Type="http://schemas.openxmlformats.org/officeDocument/2006/relationships/ctrlProp" Target="../ctrlProps/ctrlProp17.xml"/><Relationship Id="rId17" Type="http://schemas.openxmlformats.org/officeDocument/2006/relationships/ctrlProp" Target="../ctrlProps/ctrlProp22.xml"/><Relationship Id="rId25" Type="http://schemas.openxmlformats.org/officeDocument/2006/relationships/ctrlProp" Target="../ctrlProps/ctrlProp30.xml"/><Relationship Id="rId33" Type="http://schemas.openxmlformats.org/officeDocument/2006/relationships/ctrlProp" Target="../ctrlProps/ctrlProp38.xml"/><Relationship Id="rId38" Type="http://schemas.openxmlformats.org/officeDocument/2006/relationships/ctrlProp" Target="../ctrlProps/ctrlProp43.xml"/><Relationship Id="rId46" Type="http://schemas.openxmlformats.org/officeDocument/2006/relationships/ctrlProp" Target="../ctrlProps/ctrlProp51.xml"/><Relationship Id="rId59" Type="http://schemas.openxmlformats.org/officeDocument/2006/relationships/ctrlProp" Target="../ctrlProps/ctrlProp64.xml"/><Relationship Id="rId67" Type="http://schemas.openxmlformats.org/officeDocument/2006/relationships/ctrlProp" Target="../ctrlProps/ctrlProp72.xml"/><Relationship Id="rId103" Type="http://schemas.openxmlformats.org/officeDocument/2006/relationships/ctrlProp" Target="../ctrlProps/ctrlProp108.xml"/><Relationship Id="rId108" Type="http://schemas.openxmlformats.org/officeDocument/2006/relationships/ctrlProp" Target="../ctrlProps/ctrlProp113.xml"/><Relationship Id="rId20" Type="http://schemas.openxmlformats.org/officeDocument/2006/relationships/ctrlProp" Target="../ctrlProps/ctrlProp25.xml"/><Relationship Id="rId41" Type="http://schemas.openxmlformats.org/officeDocument/2006/relationships/ctrlProp" Target="../ctrlProps/ctrlProp46.xml"/><Relationship Id="rId54" Type="http://schemas.openxmlformats.org/officeDocument/2006/relationships/ctrlProp" Target="../ctrlProps/ctrlProp59.xml"/><Relationship Id="rId62" Type="http://schemas.openxmlformats.org/officeDocument/2006/relationships/ctrlProp" Target="../ctrlProps/ctrlProp67.xml"/><Relationship Id="rId70" Type="http://schemas.openxmlformats.org/officeDocument/2006/relationships/ctrlProp" Target="../ctrlProps/ctrlProp75.xml"/><Relationship Id="rId75" Type="http://schemas.openxmlformats.org/officeDocument/2006/relationships/ctrlProp" Target="../ctrlProps/ctrlProp80.xml"/><Relationship Id="rId83" Type="http://schemas.openxmlformats.org/officeDocument/2006/relationships/ctrlProp" Target="../ctrlProps/ctrlProp88.xml"/><Relationship Id="rId88" Type="http://schemas.openxmlformats.org/officeDocument/2006/relationships/ctrlProp" Target="../ctrlProps/ctrlProp93.xml"/><Relationship Id="rId91" Type="http://schemas.openxmlformats.org/officeDocument/2006/relationships/ctrlProp" Target="../ctrlProps/ctrlProp96.xml"/><Relationship Id="rId96" Type="http://schemas.openxmlformats.org/officeDocument/2006/relationships/ctrlProp" Target="../ctrlProps/ctrlProp101.xml"/><Relationship Id="rId1" Type="http://schemas.openxmlformats.org/officeDocument/2006/relationships/printerSettings" Target="../printerSettings/printerSettings3.bin"/><Relationship Id="rId6" Type="http://schemas.openxmlformats.org/officeDocument/2006/relationships/ctrlProp" Target="../ctrlProps/ctrlProp11.xml"/><Relationship Id="rId15" Type="http://schemas.openxmlformats.org/officeDocument/2006/relationships/ctrlProp" Target="../ctrlProps/ctrlProp20.xml"/><Relationship Id="rId23" Type="http://schemas.openxmlformats.org/officeDocument/2006/relationships/ctrlProp" Target="../ctrlProps/ctrlProp28.xml"/><Relationship Id="rId28" Type="http://schemas.openxmlformats.org/officeDocument/2006/relationships/ctrlProp" Target="../ctrlProps/ctrlProp33.xml"/><Relationship Id="rId36" Type="http://schemas.openxmlformats.org/officeDocument/2006/relationships/ctrlProp" Target="../ctrlProps/ctrlProp41.xml"/><Relationship Id="rId49" Type="http://schemas.openxmlformats.org/officeDocument/2006/relationships/ctrlProp" Target="../ctrlProps/ctrlProp54.xml"/><Relationship Id="rId57" Type="http://schemas.openxmlformats.org/officeDocument/2006/relationships/ctrlProp" Target="../ctrlProps/ctrlProp62.xml"/><Relationship Id="rId106" Type="http://schemas.openxmlformats.org/officeDocument/2006/relationships/ctrlProp" Target="../ctrlProps/ctrlProp111.xml"/><Relationship Id="rId10" Type="http://schemas.openxmlformats.org/officeDocument/2006/relationships/ctrlProp" Target="../ctrlProps/ctrlProp15.xml"/><Relationship Id="rId31" Type="http://schemas.openxmlformats.org/officeDocument/2006/relationships/ctrlProp" Target="../ctrlProps/ctrlProp36.xml"/><Relationship Id="rId44" Type="http://schemas.openxmlformats.org/officeDocument/2006/relationships/ctrlProp" Target="../ctrlProps/ctrlProp49.xml"/><Relationship Id="rId52" Type="http://schemas.openxmlformats.org/officeDocument/2006/relationships/ctrlProp" Target="../ctrlProps/ctrlProp57.xml"/><Relationship Id="rId60" Type="http://schemas.openxmlformats.org/officeDocument/2006/relationships/ctrlProp" Target="../ctrlProps/ctrlProp65.xml"/><Relationship Id="rId65" Type="http://schemas.openxmlformats.org/officeDocument/2006/relationships/ctrlProp" Target="../ctrlProps/ctrlProp70.xml"/><Relationship Id="rId73" Type="http://schemas.openxmlformats.org/officeDocument/2006/relationships/ctrlProp" Target="../ctrlProps/ctrlProp78.xml"/><Relationship Id="rId78" Type="http://schemas.openxmlformats.org/officeDocument/2006/relationships/ctrlProp" Target="../ctrlProps/ctrlProp83.xml"/><Relationship Id="rId81" Type="http://schemas.openxmlformats.org/officeDocument/2006/relationships/ctrlProp" Target="../ctrlProps/ctrlProp86.xml"/><Relationship Id="rId86" Type="http://schemas.openxmlformats.org/officeDocument/2006/relationships/ctrlProp" Target="../ctrlProps/ctrlProp91.xml"/><Relationship Id="rId94" Type="http://schemas.openxmlformats.org/officeDocument/2006/relationships/ctrlProp" Target="../ctrlProps/ctrlProp99.xml"/><Relationship Id="rId99" Type="http://schemas.openxmlformats.org/officeDocument/2006/relationships/ctrlProp" Target="../ctrlProps/ctrlProp104.xml"/><Relationship Id="rId101" Type="http://schemas.openxmlformats.org/officeDocument/2006/relationships/ctrlProp" Target="../ctrlProps/ctrlProp106.xml"/><Relationship Id="rId4" Type="http://schemas.openxmlformats.org/officeDocument/2006/relationships/ctrlProp" Target="../ctrlProps/ctrlProp9.xml"/><Relationship Id="rId9" Type="http://schemas.openxmlformats.org/officeDocument/2006/relationships/ctrlProp" Target="../ctrlProps/ctrlProp14.xml"/><Relationship Id="rId13" Type="http://schemas.openxmlformats.org/officeDocument/2006/relationships/ctrlProp" Target="../ctrlProps/ctrlProp18.xml"/><Relationship Id="rId18" Type="http://schemas.openxmlformats.org/officeDocument/2006/relationships/ctrlProp" Target="../ctrlProps/ctrlProp23.xml"/><Relationship Id="rId39" Type="http://schemas.openxmlformats.org/officeDocument/2006/relationships/ctrlProp" Target="../ctrlProps/ctrlProp44.xml"/><Relationship Id="rId109" Type="http://schemas.openxmlformats.org/officeDocument/2006/relationships/ctrlProp" Target="../ctrlProps/ctrlProp114.xml"/><Relationship Id="rId34" Type="http://schemas.openxmlformats.org/officeDocument/2006/relationships/ctrlProp" Target="../ctrlProps/ctrlProp39.xml"/><Relationship Id="rId50" Type="http://schemas.openxmlformats.org/officeDocument/2006/relationships/ctrlProp" Target="../ctrlProps/ctrlProp55.xml"/><Relationship Id="rId55" Type="http://schemas.openxmlformats.org/officeDocument/2006/relationships/ctrlProp" Target="../ctrlProps/ctrlProp60.xml"/><Relationship Id="rId76" Type="http://schemas.openxmlformats.org/officeDocument/2006/relationships/ctrlProp" Target="../ctrlProps/ctrlProp81.xml"/><Relationship Id="rId97" Type="http://schemas.openxmlformats.org/officeDocument/2006/relationships/ctrlProp" Target="../ctrlProps/ctrlProp102.xml"/><Relationship Id="rId104" Type="http://schemas.openxmlformats.org/officeDocument/2006/relationships/ctrlProp" Target="../ctrlProps/ctrlProp109.xml"/><Relationship Id="rId7" Type="http://schemas.openxmlformats.org/officeDocument/2006/relationships/ctrlProp" Target="../ctrlProps/ctrlProp12.xml"/><Relationship Id="rId71" Type="http://schemas.openxmlformats.org/officeDocument/2006/relationships/ctrlProp" Target="../ctrlProps/ctrlProp76.xml"/><Relationship Id="rId92" Type="http://schemas.openxmlformats.org/officeDocument/2006/relationships/ctrlProp" Target="../ctrlProps/ctrlProp9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3" Type="http://schemas.openxmlformats.org/officeDocument/2006/relationships/vmlDrawing" Target="../drawings/vmlDrawing3.v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 Type="http://schemas.openxmlformats.org/officeDocument/2006/relationships/drawing" Target="../drawings/drawing4.xml"/><Relationship Id="rId16" Type="http://schemas.openxmlformats.org/officeDocument/2006/relationships/ctrlProp" Target="../ctrlProps/ctrlProp127.xml"/><Relationship Id="rId1" Type="http://schemas.openxmlformats.org/officeDocument/2006/relationships/printerSettings" Target="../printerSettings/printerSettings4.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5" Type="http://schemas.openxmlformats.org/officeDocument/2006/relationships/ctrlProp" Target="../ctrlProps/ctrlProp126.xml"/><Relationship Id="rId10" Type="http://schemas.openxmlformats.org/officeDocument/2006/relationships/ctrlProp" Target="../ctrlProps/ctrlProp121.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34.xml"/><Relationship Id="rId13" Type="http://schemas.openxmlformats.org/officeDocument/2006/relationships/ctrlProp" Target="../ctrlProps/ctrlProp139.xml"/><Relationship Id="rId3" Type="http://schemas.openxmlformats.org/officeDocument/2006/relationships/vmlDrawing" Target="../drawings/vmlDrawing4.vml"/><Relationship Id="rId7" Type="http://schemas.openxmlformats.org/officeDocument/2006/relationships/ctrlProp" Target="../ctrlProps/ctrlProp133.xml"/><Relationship Id="rId12" Type="http://schemas.openxmlformats.org/officeDocument/2006/relationships/ctrlProp" Target="../ctrlProps/ctrlProp138.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32.xml"/><Relationship Id="rId11" Type="http://schemas.openxmlformats.org/officeDocument/2006/relationships/ctrlProp" Target="../ctrlProps/ctrlProp137.xml"/><Relationship Id="rId5" Type="http://schemas.openxmlformats.org/officeDocument/2006/relationships/ctrlProp" Target="../ctrlProps/ctrlProp131.xml"/><Relationship Id="rId15" Type="http://schemas.openxmlformats.org/officeDocument/2006/relationships/ctrlProp" Target="../ctrlProps/ctrlProp141.xml"/><Relationship Id="rId10" Type="http://schemas.openxmlformats.org/officeDocument/2006/relationships/ctrlProp" Target="../ctrlProps/ctrlProp136.xml"/><Relationship Id="rId4" Type="http://schemas.openxmlformats.org/officeDocument/2006/relationships/ctrlProp" Target="../ctrlProps/ctrlProp130.xml"/><Relationship Id="rId9" Type="http://schemas.openxmlformats.org/officeDocument/2006/relationships/ctrlProp" Target="../ctrlProps/ctrlProp135.xml"/><Relationship Id="rId14" Type="http://schemas.openxmlformats.org/officeDocument/2006/relationships/ctrlProp" Target="../ctrlProps/ctrlProp140.xm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6" Type="http://schemas.openxmlformats.org/officeDocument/2006/relationships/ctrlProp" Target="../ctrlProps/ctrlProp164.xml"/><Relationship Id="rId21" Type="http://schemas.openxmlformats.org/officeDocument/2006/relationships/ctrlProp" Target="../ctrlProps/ctrlProp159.xml"/><Relationship Id="rId34" Type="http://schemas.openxmlformats.org/officeDocument/2006/relationships/ctrlProp" Target="../ctrlProps/ctrlProp172.xml"/><Relationship Id="rId42" Type="http://schemas.openxmlformats.org/officeDocument/2006/relationships/ctrlProp" Target="../ctrlProps/ctrlProp180.xml"/><Relationship Id="rId47" Type="http://schemas.openxmlformats.org/officeDocument/2006/relationships/ctrlProp" Target="../ctrlProps/ctrlProp185.xml"/><Relationship Id="rId50" Type="http://schemas.openxmlformats.org/officeDocument/2006/relationships/ctrlProp" Target="../ctrlProps/ctrlProp188.xml"/><Relationship Id="rId55" Type="http://schemas.openxmlformats.org/officeDocument/2006/relationships/ctrlProp" Target="../ctrlProps/ctrlProp193.xml"/><Relationship Id="rId63" Type="http://schemas.openxmlformats.org/officeDocument/2006/relationships/ctrlProp" Target="../ctrlProps/ctrlProp201.xml"/><Relationship Id="rId68" Type="http://schemas.openxmlformats.org/officeDocument/2006/relationships/ctrlProp" Target="../ctrlProps/ctrlProp206.xml"/><Relationship Id="rId76" Type="http://schemas.openxmlformats.org/officeDocument/2006/relationships/ctrlProp" Target="../ctrlProps/ctrlProp214.xml"/><Relationship Id="rId84" Type="http://schemas.openxmlformats.org/officeDocument/2006/relationships/ctrlProp" Target="../ctrlProps/ctrlProp222.xml"/><Relationship Id="rId89" Type="http://schemas.openxmlformats.org/officeDocument/2006/relationships/ctrlProp" Target="../ctrlProps/ctrlProp227.xml"/><Relationship Id="rId97" Type="http://schemas.openxmlformats.org/officeDocument/2006/relationships/ctrlProp" Target="../ctrlProps/ctrlProp235.xml"/><Relationship Id="rId7" Type="http://schemas.openxmlformats.org/officeDocument/2006/relationships/ctrlProp" Target="../ctrlProps/ctrlProp145.xml"/><Relationship Id="rId71" Type="http://schemas.openxmlformats.org/officeDocument/2006/relationships/ctrlProp" Target="../ctrlProps/ctrlProp209.xml"/><Relationship Id="rId92" Type="http://schemas.openxmlformats.org/officeDocument/2006/relationships/ctrlProp" Target="../ctrlProps/ctrlProp230.xml"/><Relationship Id="rId2" Type="http://schemas.openxmlformats.org/officeDocument/2006/relationships/drawing" Target="../drawings/drawing6.xml"/><Relationship Id="rId16" Type="http://schemas.openxmlformats.org/officeDocument/2006/relationships/ctrlProp" Target="../ctrlProps/ctrlProp154.xml"/><Relationship Id="rId29" Type="http://schemas.openxmlformats.org/officeDocument/2006/relationships/ctrlProp" Target="../ctrlProps/ctrlProp167.xml"/><Relationship Id="rId11" Type="http://schemas.openxmlformats.org/officeDocument/2006/relationships/ctrlProp" Target="../ctrlProps/ctrlProp149.xml"/><Relationship Id="rId24" Type="http://schemas.openxmlformats.org/officeDocument/2006/relationships/ctrlProp" Target="../ctrlProps/ctrlProp162.xml"/><Relationship Id="rId32" Type="http://schemas.openxmlformats.org/officeDocument/2006/relationships/ctrlProp" Target="../ctrlProps/ctrlProp170.xml"/><Relationship Id="rId37" Type="http://schemas.openxmlformats.org/officeDocument/2006/relationships/ctrlProp" Target="../ctrlProps/ctrlProp175.xml"/><Relationship Id="rId40" Type="http://schemas.openxmlformats.org/officeDocument/2006/relationships/ctrlProp" Target="../ctrlProps/ctrlProp178.xml"/><Relationship Id="rId45" Type="http://schemas.openxmlformats.org/officeDocument/2006/relationships/ctrlProp" Target="../ctrlProps/ctrlProp183.xml"/><Relationship Id="rId53" Type="http://schemas.openxmlformats.org/officeDocument/2006/relationships/ctrlProp" Target="../ctrlProps/ctrlProp191.xml"/><Relationship Id="rId58" Type="http://schemas.openxmlformats.org/officeDocument/2006/relationships/ctrlProp" Target="../ctrlProps/ctrlProp196.xml"/><Relationship Id="rId66" Type="http://schemas.openxmlformats.org/officeDocument/2006/relationships/ctrlProp" Target="../ctrlProps/ctrlProp204.xml"/><Relationship Id="rId74" Type="http://schemas.openxmlformats.org/officeDocument/2006/relationships/ctrlProp" Target="../ctrlProps/ctrlProp212.xml"/><Relationship Id="rId79" Type="http://schemas.openxmlformats.org/officeDocument/2006/relationships/ctrlProp" Target="../ctrlProps/ctrlProp217.xml"/><Relationship Id="rId87" Type="http://schemas.openxmlformats.org/officeDocument/2006/relationships/ctrlProp" Target="../ctrlProps/ctrlProp225.xml"/><Relationship Id="rId5" Type="http://schemas.openxmlformats.org/officeDocument/2006/relationships/ctrlProp" Target="../ctrlProps/ctrlProp143.xml"/><Relationship Id="rId61" Type="http://schemas.openxmlformats.org/officeDocument/2006/relationships/ctrlProp" Target="../ctrlProps/ctrlProp199.xml"/><Relationship Id="rId82" Type="http://schemas.openxmlformats.org/officeDocument/2006/relationships/ctrlProp" Target="../ctrlProps/ctrlProp220.xml"/><Relationship Id="rId90" Type="http://schemas.openxmlformats.org/officeDocument/2006/relationships/ctrlProp" Target="../ctrlProps/ctrlProp228.xml"/><Relationship Id="rId95" Type="http://schemas.openxmlformats.org/officeDocument/2006/relationships/ctrlProp" Target="../ctrlProps/ctrlProp233.xml"/><Relationship Id="rId19" Type="http://schemas.openxmlformats.org/officeDocument/2006/relationships/ctrlProp" Target="../ctrlProps/ctrlProp157.xml"/><Relationship Id="rId14" Type="http://schemas.openxmlformats.org/officeDocument/2006/relationships/ctrlProp" Target="../ctrlProps/ctrlProp152.xml"/><Relationship Id="rId22" Type="http://schemas.openxmlformats.org/officeDocument/2006/relationships/ctrlProp" Target="../ctrlProps/ctrlProp160.xml"/><Relationship Id="rId27" Type="http://schemas.openxmlformats.org/officeDocument/2006/relationships/ctrlProp" Target="../ctrlProps/ctrlProp165.xml"/><Relationship Id="rId30" Type="http://schemas.openxmlformats.org/officeDocument/2006/relationships/ctrlProp" Target="../ctrlProps/ctrlProp168.xml"/><Relationship Id="rId35" Type="http://schemas.openxmlformats.org/officeDocument/2006/relationships/ctrlProp" Target="../ctrlProps/ctrlProp173.xml"/><Relationship Id="rId43" Type="http://schemas.openxmlformats.org/officeDocument/2006/relationships/ctrlProp" Target="../ctrlProps/ctrlProp181.xml"/><Relationship Id="rId48" Type="http://schemas.openxmlformats.org/officeDocument/2006/relationships/ctrlProp" Target="../ctrlProps/ctrlProp186.xml"/><Relationship Id="rId56" Type="http://schemas.openxmlformats.org/officeDocument/2006/relationships/ctrlProp" Target="../ctrlProps/ctrlProp194.xml"/><Relationship Id="rId64" Type="http://schemas.openxmlformats.org/officeDocument/2006/relationships/ctrlProp" Target="../ctrlProps/ctrlProp202.xml"/><Relationship Id="rId69" Type="http://schemas.openxmlformats.org/officeDocument/2006/relationships/ctrlProp" Target="../ctrlProps/ctrlProp207.xml"/><Relationship Id="rId77" Type="http://schemas.openxmlformats.org/officeDocument/2006/relationships/ctrlProp" Target="../ctrlProps/ctrlProp215.xml"/><Relationship Id="rId100" Type="http://schemas.openxmlformats.org/officeDocument/2006/relationships/ctrlProp" Target="../ctrlProps/ctrlProp238.xml"/><Relationship Id="rId8" Type="http://schemas.openxmlformats.org/officeDocument/2006/relationships/ctrlProp" Target="../ctrlProps/ctrlProp146.xml"/><Relationship Id="rId51" Type="http://schemas.openxmlformats.org/officeDocument/2006/relationships/ctrlProp" Target="../ctrlProps/ctrlProp189.xml"/><Relationship Id="rId72" Type="http://schemas.openxmlformats.org/officeDocument/2006/relationships/ctrlProp" Target="../ctrlProps/ctrlProp210.xml"/><Relationship Id="rId80" Type="http://schemas.openxmlformats.org/officeDocument/2006/relationships/ctrlProp" Target="../ctrlProps/ctrlProp218.xml"/><Relationship Id="rId85" Type="http://schemas.openxmlformats.org/officeDocument/2006/relationships/ctrlProp" Target="../ctrlProps/ctrlProp223.xml"/><Relationship Id="rId93" Type="http://schemas.openxmlformats.org/officeDocument/2006/relationships/ctrlProp" Target="../ctrlProps/ctrlProp231.xml"/><Relationship Id="rId98" Type="http://schemas.openxmlformats.org/officeDocument/2006/relationships/ctrlProp" Target="../ctrlProps/ctrlProp236.xml"/><Relationship Id="rId3" Type="http://schemas.openxmlformats.org/officeDocument/2006/relationships/vmlDrawing" Target="../drawings/vmlDrawing6.vml"/><Relationship Id="rId12" Type="http://schemas.openxmlformats.org/officeDocument/2006/relationships/ctrlProp" Target="../ctrlProps/ctrlProp150.xml"/><Relationship Id="rId17" Type="http://schemas.openxmlformats.org/officeDocument/2006/relationships/ctrlProp" Target="../ctrlProps/ctrlProp155.xml"/><Relationship Id="rId25" Type="http://schemas.openxmlformats.org/officeDocument/2006/relationships/ctrlProp" Target="../ctrlProps/ctrlProp163.xml"/><Relationship Id="rId33" Type="http://schemas.openxmlformats.org/officeDocument/2006/relationships/ctrlProp" Target="../ctrlProps/ctrlProp171.xml"/><Relationship Id="rId38" Type="http://schemas.openxmlformats.org/officeDocument/2006/relationships/ctrlProp" Target="../ctrlProps/ctrlProp176.xml"/><Relationship Id="rId46" Type="http://schemas.openxmlformats.org/officeDocument/2006/relationships/ctrlProp" Target="../ctrlProps/ctrlProp184.xml"/><Relationship Id="rId59" Type="http://schemas.openxmlformats.org/officeDocument/2006/relationships/ctrlProp" Target="../ctrlProps/ctrlProp197.xml"/><Relationship Id="rId67" Type="http://schemas.openxmlformats.org/officeDocument/2006/relationships/ctrlProp" Target="../ctrlProps/ctrlProp205.xml"/><Relationship Id="rId20" Type="http://schemas.openxmlformats.org/officeDocument/2006/relationships/ctrlProp" Target="../ctrlProps/ctrlProp158.xml"/><Relationship Id="rId41" Type="http://schemas.openxmlformats.org/officeDocument/2006/relationships/ctrlProp" Target="../ctrlProps/ctrlProp179.xml"/><Relationship Id="rId54" Type="http://schemas.openxmlformats.org/officeDocument/2006/relationships/ctrlProp" Target="../ctrlProps/ctrlProp192.xml"/><Relationship Id="rId62" Type="http://schemas.openxmlformats.org/officeDocument/2006/relationships/ctrlProp" Target="../ctrlProps/ctrlProp200.xml"/><Relationship Id="rId70" Type="http://schemas.openxmlformats.org/officeDocument/2006/relationships/ctrlProp" Target="../ctrlProps/ctrlProp208.xml"/><Relationship Id="rId75" Type="http://schemas.openxmlformats.org/officeDocument/2006/relationships/ctrlProp" Target="../ctrlProps/ctrlProp213.xml"/><Relationship Id="rId83" Type="http://schemas.openxmlformats.org/officeDocument/2006/relationships/ctrlProp" Target="../ctrlProps/ctrlProp221.xml"/><Relationship Id="rId88" Type="http://schemas.openxmlformats.org/officeDocument/2006/relationships/ctrlProp" Target="../ctrlProps/ctrlProp226.xml"/><Relationship Id="rId91" Type="http://schemas.openxmlformats.org/officeDocument/2006/relationships/ctrlProp" Target="../ctrlProps/ctrlProp229.xml"/><Relationship Id="rId96" Type="http://schemas.openxmlformats.org/officeDocument/2006/relationships/ctrlProp" Target="../ctrlProps/ctrlProp234.xml"/><Relationship Id="rId1" Type="http://schemas.openxmlformats.org/officeDocument/2006/relationships/printerSettings" Target="../printerSettings/printerSettings8.bin"/><Relationship Id="rId6" Type="http://schemas.openxmlformats.org/officeDocument/2006/relationships/ctrlProp" Target="../ctrlProps/ctrlProp144.xml"/><Relationship Id="rId15" Type="http://schemas.openxmlformats.org/officeDocument/2006/relationships/ctrlProp" Target="../ctrlProps/ctrlProp153.xml"/><Relationship Id="rId23" Type="http://schemas.openxmlformats.org/officeDocument/2006/relationships/ctrlProp" Target="../ctrlProps/ctrlProp161.xml"/><Relationship Id="rId28" Type="http://schemas.openxmlformats.org/officeDocument/2006/relationships/ctrlProp" Target="../ctrlProps/ctrlProp166.xml"/><Relationship Id="rId36" Type="http://schemas.openxmlformats.org/officeDocument/2006/relationships/ctrlProp" Target="../ctrlProps/ctrlProp174.xml"/><Relationship Id="rId49" Type="http://schemas.openxmlformats.org/officeDocument/2006/relationships/ctrlProp" Target="../ctrlProps/ctrlProp187.xml"/><Relationship Id="rId57" Type="http://schemas.openxmlformats.org/officeDocument/2006/relationships/ctrlProp" Target="../ctrlProps/ctrlProp195.xml"/><Relationship Id="rId10" Type="http://schemas.openxmlformats.org/officeDocument/2006/relationships/ctrlProp" Target="../ctrlProps/ctrlProp148.xml"/><Relationship Id="rId31" Type="http://schemas.openxmlformats.org/officeDocument/2006/relationships/ctrlProp" Target="../ctrlProps/ctrlProp169.xml"/><Relationship Id="rId44" Type="http://schemas.openxmlformats.org/officeDocument/2006/relationships/ctrlProp" Target="../ctrlProps/ctrlProp182.xml"/><Relationship Id="rId52" Type="http://schemas.openxmlformats.org/officeDocument/2006/relationships/ctrlProp" Target="../ctrlProps/ctrlProp190.xml"/><Relationship Id="rId60" Type="http://schemas.openxmlformats.org/officeDocument/2006/relationships/ctrlProp" Target="../ctrlProps/ctrlProp198.xml"/><Relationship Id="rId65" Type="http://schemas.openxmlformats.org/officeDocument/2006/relationships/ctrlProp" Target="../ctrlProps/ctrlProp203.xml"/><Relationship Id="rId73" Type="http://schemas.openxmlformats.org/officeDocument/2006/relationships/ctrlProp" Target="../ctrlProps/ctrlProp211.xml"/><Relationship Id="rId78" Type="http://schemas.openxmlformats.org/officeDocument/2006/relationships/ctrlProp" Target="../ctrlProps/ctrlProp216.xml"/><Relationship Id="rId81" Type="http://schemas.openxmlformats.org/officeDocument/2006/relationships/ctrlProp" Target="../ctrlProps/ctrlProp219.xml"/><Relationship Id="rId86" Type="http://schemas.openxmlformats.org/officeDocument/2006/relationships/ctrlProp" Target="../ctrlProps/ctrlProp224.xml"/><Relationship Id="rId94" Type="http://schemas.openxmlformats.org/officeDocument/2006/relationships/ctrlProp" Target="../ctrlProps/ctrlProp232.xml"/><Relationship Id="rId99" Type="http://schemas.openxmlformats.org/officeDocument/2006/relationships/ctrlProp" Target="../ctrlProps/ctrlProp237.xml"/><Relationship Id="rId101" Type="http://schemas.openxmlformats.org/officeDocument/2006/relationships/ctrlProp" Target="../ctrlProps/ctrlProp239.xml"/><Relationship Id="rId4" Type="http://schemas.openxmlformats.org/officeDocument/2006/relationships/ctrlProp" Target="../ctrlProps/ctrlProp142.xml"/><Relationship Id="rId9" Type="http://schemas.openxmlformats.org/officeDocument/2006/relationships/ctrlProp" Target="../ctrlProps/ctrlProp147.xml"/><Relationship Id="rId13" Type="http://schemas.openxmlformats.org/officeDocument/2006/relationships/ctrlProp" Target="../ctrlProps/ctrlProp151.xml"/><Relationship Id="rId18" Type="http://schemas.openxmlformats.org/officeDocument/2006/relationships/ctrlProp" Target="../ctrlProps/ctrlProp156.xml"/><Relationship Id="rId39" Type="http://schemas.openxmlformats.org/officeDocument/2006/relationships/ctrlProp" Target="../ctrlProps/ctrlProp177.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57F6D-C7D2-4181-956B-44C232DC1BF3}">
  <sheetPr codeName="Tabelle2"/>
  <dimension ref="A1:G43"/>
  <sheetViews>
    <sheetView zoomScaleNormal="100" workbookViewId="0">
      <selection activeCell="A32" sqref="A32:G32"/>
    </sheetView>
  </sheetViews>
  <sheetFormatPr baseColWidth="10" defaultColWidth="11.42578125" defaultRowHeight="14.25" x14ac:dyDescent="0.2"/>
  <cols>
    <col min="1" max="1" width="22.5703125" style="2" customWidth="1"/>
    <col min="2" max="2" width="10.5703125" style="2" customWidth="1"/>
    <col min="3" max="5" width="12" style="2" customWidth="1"/>
    <col min="6" max="6" width="13.42578125" style="2" customWidth="1"/>
    <col min="7" max="7" width="8.42578125" style="2" customWidth="1"/>
    <col min="8" max="16384" width="11.42578125" style="2"/>
  </cols>
  <sheetData>
    <row r="1" spans="1:7" ht="18" x14ac:dyDescent="0.25">
      <c r="A1" s="1" t="str">
        <f>Source!D383</f>
        <v>Explication de la checkliste SwissGAP</v>
      </c>
    </row>
    <row r="2" spans="1:7" s="3" customFormat="1" ht="12.75" x14ac:dyDescent="0.2"/>
    <row r="3" spans="1:7" s="3" customFormat="1" ht="43.35" customHeight="1" x14ac:dyDescent="0.2">
      <c r="A3" s="532" t="str">
        <f>Source!D384</f>
        <v>La checkliste SwissGAP est le document que les producteurs doivent utiliser pour leur auto-contrôle annuel.
La checkliste sert aussi de base pour les audits par ProCert.</v>
      </c>
      <c r="B3" s="532"/>
      <c r="C3" s="532"/>
      <c r="D3" s="532"/>
      <c r="E3" s="532"/>
      <c r="F3" s="532"/>
      <c r="G3" s="532"/>
    </row>
    <row r="4" spans="1:7" s="3" customFormat="1" ht="12.75" x14ac:dyDescent="0.2"/>
    <row r="5" spans="1:7" s="3" customFormat="1" ht="15.75" x14ac:dyDescent="0.25">
      <c r="A5" s="4" t="str">
        <f>Source!D385</f>
        <v>Niveaux d'exigence:</v>
      </c>
    </row>
    <row r="6" spans="1:7" s="3" customFormat="1" ht="12.75" x14ac:dyDescent="0.2"/>
    <row r="7" spans="1:7" s="3" customFormat="1" ht="12.75" x14ac:dyDescent="0.2">
      <c r="A7" s="5" t="str">
        <f>Source!D386</f>
        <v>Exigences majeures:</v>
      </c>
      <c r="C7" s="3" t="str">
        <f>Source!D415</f>
        <v>En trame de fond rouge dans la checkliste, abréviation ++</v>
      </c>
      <c r="G7" s="6" t="s">
        <v>5</v>
      </c>
    </row>
    <row r="8" spans="1:7" s="3" customFormat="1" ht="6" customHeight="1" x14ac:dyDescent="0.2"/>
    <row r="9" spans="1:7" s="3" customFormat="1" ht="12.75" x14ac:dyDescent="0.2">
      <c r="C9" s="3" t="str">
        <f>Source!D416</f>
        <v>Ces points de contrôle doivent être remplis à 100%</v>
      </c>
    </row>
    <row r="10" spans="1:7" s="3" customFormat="1" ht="14.1" customHeight="1" x14ac:dyDescent="0.2">
      <c r="A10" s="7"/>
    </row>
    <row r="11" spans="1:7" s="3" customFormat="1" ht="12.75" x14ac:dyDescent="0.2">
      <c r="A11" s="5" t="str">
        <f>Source!D387</f>
        <v>Exigences mineures:</v>
      </c>
      <c r="C11" s="3" t="str">
        <f>Source!D417</f>
        <v>En trame de fond jaune dans la checkliste, abréviation +</v>
      </c>
      <c r="G11" s="8" t="s">
        <v>9</v>
      </c>
    </row>
    <row r="12" spans="1:7" s="3" customFormat="1" ht="6" customHeight="1" x14ac:dyDescent="0.2"/>
    <row r="13" spans="1:7" s="3" customFormat="1" ht="12.75" x14ac:dyDescent="0.2">
      <c r="C13" s="3" t="str">
        <f>Source!D418</f>
        <v>Ces points de contrôle doivent être remplis à 95%</v>
      </c>
    </row>
    <row r="14" spans="1:7" s="3" customFormat="1" ht="14.1" customHeight="1" x14ac:dyDescent="0.2"/>
    <row r="15" spans="1:7" s="3" customFormat="1" ht="12.75" x14ac:dyDescent="0.2">
      <c r="A15" s="5" t="str">
        <f>Source!D388</f>
        <v>Recommandations:</v>
      </c>
      <c r="C15" s="3" t="str">
        <f>Source!D419</f>
        <v>En trame de fond vert dans la checkliste, abréviation +-</v>
      </c>
      <c r="G15" s="9" t="s">
        <v>13</v>
      </c>
    </row>
    <row r="16" spans="1:7" s="3" customFormat="1" ht="6" customHeight="1" x14ac:dyDescent="0.2"/>
    <row r="17" spans="1:7" s="3" customFormat="1" ht="12.75" x14ac:dyDescent="0.2">
      <c r="C17" s="533" t="str">
        <f>Source!D420</f>
        <v>Pas de niveau d'accomplissement exigé</v>
      </c>
      <c r="D17" s="533"/>
      <c r="E17" s="533"/>
      <c r="F17" s="533"/>
    </row>
    <row r="18" spans="1:7" s="3" customFormat="1" ht="14.1" customHeight="1" x14ac:dyDescent="0.2"/>
    <row r="19" spans="1:7" s="3" customFormat="1" ht="12.75" x14ac:dyDescent="0.2">
      <c r="A19" s="533" t="str">
        <f>Source!D389</f>
        <v>Les réponses suivantes peuvent être données pour les différents points de contrôle:</v>
      </c>
      <c r="B19" s="533"/>
      <c r="C19" s="533"/>
      <c r="D19" s="533"/>
      <c r="E19" s="533"/>
      <c r="F19" s="533"/>
      <c r="G19" s="533"/>
    </row>
    <row r="20" spans="1:7" s="3" customFormat="1" ht="12.75" x14ac:dyDescent="0.2"/>
    <row r="21" spans="1:7" s="3" customFormat="1" ht="12.75" x14ac:dyDescent="0.2">
      <c r="A21" s="5" t="str">
        <f>Source!D390</f>
        <v>Oui</v>
      </c>
      <c r="B21" s="3" t="str">
        <f>Source!D406</f>
        <v>L'exigence est intégralement remplie</v>
      </c>
    </row>
    <row r="22" spans="1:7" s="3" customFormat="1" ht="12.75" x14ac:dyDescent="0.2"/>
    <row r="23" spans="1:7" s="3" customFormat="1" ht="12.75" x14ac:dyDescent="0.2">
      <c r="A23" s="5" t="str">
        <f>Source!D391</f>
        <v>Non</v>
      </c>
      <c r="B23" s="3" t="str">
        <f>Source!D407</f>
        <v>L'exigence n'est pas intégralement remplie</v>
      </c>
    </row>
    <row r="24" spans="1:7" s="3" customFormat="1" ht="12.75" x14ac:dyDescent="0.2"/>
    <row r="25" spans="1:7" s="3" customFormat="1" ht="12.75" x14ac:dyDescent="0.2">
      <c r="A25" s="5" t="str">
        <f>Source!D392</f>
        <v>Non applicable (N/A)</v>
      </c>
      <c r="B25" s="3" t="str">
        <f>Source!D408</f>
        <v>L'exigence n'a aucune signification pour l'exploitation</v>
      </c>
      <c r="G25" s="10"/>
    </row>
    <row r="26" spans="1:7" s="3" customFormat="1" ht="12.75" x14ac:dyDescent="0.2"/>
    <row r="27" spans="1:7" s="3" customFormat="1" ht="12.75" x14ac:dyDescent="0.2"/>
    <row r="28" spans="1:7" s="3" customFormat="1" ht="15.75" x14ac:dyDescent="0.25">
      <c r="A28" s="4" t="str">
        <f>Source!D393</f>
        <v>Déclaration globale</v>
      </c>
    </row>
    <row r="29" spans="1:7" s="3" customFormat="1" ht="44.85" customHeight="1" x14ac:dyDescent="0.2">
      <c r="A29" s="533" t="str">
        <f>Source!D394</f>
        <v>Dans les onglets "Deklaration 1/2/3" une déclaration globale par chapitre est possible. Les points de contrôle correspondants dans la checkliste sont ainsi remplis. Les réponses sont inscrites avec un "D" dans les colonnes Oui ou N/A. En conséquence, la colonne Résultat est rempli avec "Ja(D)" (pour un oui) et "N/A(D)".</v>
      </c>
      <c r="B29" s="533"/>
      <c r="C29" s="533"/>
      <c r="D29" s="533"/>
      <c r="E29" s="533"/>
      <c r="F29" s="533"/>
      <c r="G29" s="533"/>
    </row>
    <row r="30" spans="1:7" s="3" customFormat="1" ht="38.1" customHeight="1" x14ac:dyDescent="0.2">
      <c r="A30" s="343"/>
      <c r="B30" s="343"/>
      <c r="C30" s="343"/>
      <c r="D30" s="343"/>
      <c r="E30" s="343"/>
      <c r="F30" s="343"/>
      <c r="G30" s="343"/>
    </row>
    <row r="31" spans="1:7" s="3" customFormat="1" ht="14.1" customHeight="1" x14ac:dyDescent="0.2">
      <c r="A31" s="397" t="str">
        <f>Source!D396</f>
        <v>Remarque importante pour l'utilisateur</v>
      </c>
      <c r="B31" s="343"/>
      <c r="C31" s="343"/>
      <c r="D31" s="343"/>
      <c r="E31" s="343"/>
      <c r="F31" s="343"/>
      <c r="G31" s="343"/>
    </row>
    <row r="32" spans="1:7" s="3" customFormat="1" ht="38.85" customHeight="1" x14ac:dyDescent="0.2">
      <c r="A32" s="532" t="str">
        <f>Source!D397</f>
        <v xml:space="preserve">Pour les valeurs issues de la déclaration globale, certaines cellules de la checkliste dans les colonnes "Oui", "N/A" et "Remarque" contiennent des formules. Si l'utilisateur remplace la valeur pré-remplie, il supprime en même temps la formule déposée. </v>
      </c>
      <c r="B32" s="532"/>
      <c r="C32" s="532"/>
      <c r="D32" s="532"/>
      <c r="E32" s="532"/>
      <c r="F32" s="532"/>
      <c r="G32" s="532"/>
    </row>
    <row r="33" spans="1:7" s="3" customFormat="1" ht="14.1" customHeight="1" x14ac:dyDescent="0.2">
      <c r="A33" s="347" t="str">
        <f>Source!D398</f>
        <v>Cette opération ne peut pas être annulée.</v>
      </c>
      <c r="B33" s="343"/>
      <c r="C33" s="343"/>
      <c r="D33" s="343"/>
      <c r="E33" s="343"/>
      <c r="F33" s="343"/>
      <c r="G33" s="343"/>
    </row>
    <row r="34" spans="1:7" s="3" customFormat="1" ht="42.6" customHeight="1" x14ac:dyDescent="0.2">
      <c r="A34" s="532" t="str">
        <f>Source!D399</f>
        <v>Raison pour laquelle, il faut d'abord remplir les feuilles "Deklaration 1/2/3", afin que les points correspondants dans la checkliste soient pré-remplis avec les données de la déclaration. Ce n'est qu'ensuite qu'il faut remplir les points de la checkliste qui ne contiennent pas encore de résultat.</v>
      </c>
      <c r="B34" s="532"/>
      <c r="C34" s="532"/>
      <c r="D34" s="532"/>
      <c r="E34" s="532"/>
      <c r="F34" s="532"/>
      <c r="G34" s="532"/>
    </row>
    <row r="35" spans="1:7" s="3" customFormat="1" ht="12.75" x14ac:dyDescent="0.2"/>
    <row r="36" spans="1:7" s="3" customFormat="1" ht="15.75" x14ac:dyDescent="0.25">
      <c r="A36" s="4" t="str">
        <f>Source!D395</f>
        <v>Checkliste sur papier ou format électronique:</v>
      </c>
    </row>
    <row r="37" spans="1:7" s="3" customFormat="1" ht="12.75" x14ac:dyDescent="0.2"/>
    <row r="38" spans="1:7" s="3" customFormat="1" ht="101.85" customHeight="1" x14ac:dyDescent="0.2">
      <c r="A38" s="532" t="str">
        <f>Source!D400</f>
        <v>La checkliste peut être remplie d'une part à la main (version sur papier) ou sous forme digitale à l'aide d'un fichier Excel. La version électronique comprend toutes les formules qui sont nécessaires pour l'évaluation. Pour remplir la checkliste électronique, la réponse (oui, non, non applicable) doit être indroduite. 
Avec la version sur papier, une feuille supplémentaire pour l'évaluation est ajoutée. Le nombre de réponses atteint en oui, non et non applicable doit être ajouté par niveau d'exigence (exigences majeures, exigences mineures, recommandations) et le résultat doit être calculé à la main.</v>
      </c>
      <c r="B38" s="532"/>
      <c r="C38" s="532"/>
      <c r="D38" s="532"/>
      <c r="E38" s="532"/>
      <c r="F38" s="532"/>
      <c r="G38" s="532"/>
    </row>
    <row r="39" spans="1:7" s="3" customFormat="1" ht="12.75" x14ac:dyDescent="0.2"/>
    <row r="40" spans="1:7" s="3" customFormat="1" ht="15.75" x14ac:dyDescent="0.25">
      <c r="A40" s="4"/>
    </row>
    <row r="41" spans="1:7" s="3" customFormat="1" ht="12.75" x14ac:dyDescent="0.2"/>
    <row r="42" spans="1:7" s="3" customFormat="1" ht="12.75" x14ac:dyDescent="0.2">
      <c r="A42" s="532"/>
      <c r="B42" s="532"/>
      <c r="C42" s="532"/>
      <c r="D42" s="532"/>
      <c r="E42" s="532"/>
      <c r="F42" s="532"/>
      <c r="G42" s="532"/>
    </row>
    <row r="43" spans="1:7" s="3" customFormat="1" ht="12.75" x14ac:dyDescent="0.2"/>
  </sheetData>
  <sheetProtection algorithmName="SHA-512" hashValue="K3DoASERy/wz4zpg+IjIC5sDUWeZ4fbbMFVsZo8pwp43qQGRwrhM3lnqL7ZZx1YqPWbqrO+VviF7gbejfHBe/w==" saltValue="Lao4qJTKXblofEJJU/odFQ==" spinCount="100000" sheet="1" objects="1" scenarios="1" selectLockedCells="1"/>
  <mergeCells count="8">
    <mergeCell ref="A42:G42"/>
    <mergeCell ref="A3:G3"/>
    <mergeCell ref="C17:F17"/>
    <mergeCell ref="A19:G19"/>
    <mergeCell ref="A29:G29"/>
    <mergeCell ref="A38:G38"/>
    <mergeCell ref="A32:G32"/>
    <mergeCell ref="A34:G34"/>
  </mergeCells>
  <conditionalFormatting sqref="G7 G11 G15">
    <cfRule type="cellIs" dxfId="8" priority="1" stopIfTrue="1" operator="equal">
      <formula>$I$66</formula>
    </cfRule>
  </conditionalFormatting>
  <pageMargins left="0.43307086614173229" right="0.39370078740157483" top="0.55118110236220474" bottom="0.19685039370078741" header="0.31496062992125984" footer="0.31496062992125984"/>
  <pageSetup paperSize="9" scale="95" orientation="portrait" verticalDpi="0" r:id="rId1"/>
  <headerFooter>
    <oddFooter>&amp;L&amp;"Arial,Standard"&amp;8ProCert AG  Marktgasse 65  CH-3011 Bern
Ref: &amp;F&amp;C&amp;"Arial,Standard"&amp;8Tel: +41 (0)31 560 67 67
&amp;A&amp;R&amp;"Arial,Standard"&amp;8produkte@procert.ch   www.procert.ch
&amp;P/&amp;N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12610-A0AE-4ABC-BB50-C42271BF94D8}">
  <sheetPr codeName="Tabelle11"/>
  <dimension ref="A1:E49"/>
  <sheetViews>
    <sheetView tabSelected="1" zoomScaleNormal="100" workbookViewId="0">
      <selection activeCell="E2" sqref="E2"/>
    </sheetView>
  </sheetViews>
  <sheetFormatPr baseColWidth="10" defaultColWidth="11.5703125" defaultRowHeight="15" x14ac:dyDescent="0.2"/>
  <cols>
    <col min="1" max="1" width="2" style="99" customWidth="1"/>
    <col min="2" max="2" width="23.42578125" style="99" customWidth="1"/>
    <col min="3" max="3" width="31.42578125" style="99" customWidth="1"/>
    <col min="4" max="4" width="12.42578125" style="99" customWidth="1"/>
    <col min="5" max="5" width="24" style="101" customWidth="1"/>
    <col min="6" max="16384" width="11.5703125" style="99"/>
  </cols>
  <sheetData>
    <row r="1" spans="1:5" s="14" customFormat="1" ht="30" customHeight="1" x14ac:dyDescent="0.25">
      <c r="A1" s="19" t="str">
        <f>Source!D284</f>
        <v>Entreprise</v>
      </c>
      <c r="C1" s="534" t="s">
        <v>2205</v>
      </c>
      <c r="D1" s="534"/>
      <c r="E1" s="334" t="s">
        <v>2203</v>
      </c>
    </row>
    <row r="2" spans="1:5" s="14" customFormat="1" ht="28.35" customHeight="1" x14ac:dyDescent="0.25">
      <c r="A2" s="93"/>
      <c r="B2" s="94" t="str">
        <f>Source!D289</f>
        <v>N° d'enregistrement</v>
      </c>
      <c r="C2" s="11"/>
      <c r="D2" s="12" t="s">
        <v>29</v>
      </c>
      <c r="E2" s="460"/>
    </row>
    <row r="3" spans="1:5" s="14" customFormat="1" ht="15.6" customHeight="1" x14ac:dyDescent="0.25">
      <c r="A3" s="93"/>
      <c r="B3" s="544"/>
      <c r="C3" s="542" t="str">
        <f>Source!D317</f>
        <v>Exploitation:</v>
      </c>
      <c r="D3" s="535" t="str">
        <f>Source!D321</f>
        <v xml:space="preserve">Adresse postale / Lieu principal
 </v>
      </c>
      <c r="E3" s="536"/>
    </row>
    <row r="4" spans="1:5" s="14" customFormat="1" ht="15.6" customHeight="1" x14ac:dyDescent="0.25">
      <c r="A4" s="93"/>
      <c r="B4" s="544"/>
      <c r="C4" s="543"/>
      <c r="D4" s="545" t="str">
        <f>Source!D322</f>
        <v xml:space="preserve"> (égale à l'adresse de l'exploitation)</v>
      </c>
      <c r="E4" s="546"/>
    </row>
    <row r="5" spans="1:5" s="14" customFormat="1" ht="27.6" customHeight="1" x14ac:dyDescent="0.25">
      <c r="A5" s="93"/>
      <c r="B5" s="95" t="str">
        <f>Source!D290</f>
        <v>Nom</v>
      </c>
      <c r="C5" s="330"/>
      <c r="D5" s="537"/>
      <c r="E5" s="538"/>
    </row>
    <row r="6" spans="1:5" s="14" customFormat="1" ht="27.6" customHeight="1" x14ac:dyDescent="0.25">
      <c r="A6" s="93"/>
      <c r="B6" s="95" t="str">
        <f>Source!D291</f>
        <v>Adresse</v>
      </c>
      <c r="C6" s="331"/>
      <c r="D6" s="539"/>
      <c r="E6" s="538"/>
    </row>
    <row r="7" spans="1:5" s="14" customFormat="1" ht="27.6" customHeight="1" x14ac:dyDescent="0.25">
      <c r="A7" s="93"/>
      <c r="B7" s="95" t="str">
        <f>Source!D292</f>
        <v>Code postal</v>
      </c>
      <c r="C7" s="332"/>
      <c r="D7" s="540"/>
      <c r="E7" s="541"/>
    </row>
    <row r="8" spans="1:5" s="14" customFormat="1" ht="27.6" customHeight="1" x14ac:dyDescent="0.25">
      <c r="A8" s="93"/>
      <c r="B8" s="95" t="str">
        <f>Source!D293</f>
        <v>Lieu</v>
      </c>
      <c r="C8" s="332"/>
      <c r="D8" s="540"/>
      <c r="E8" s="541"/>
    </row>
    <row r="9" spans="1:5" s="14" customFormat="1" ht="27.6" customHeight="1" x14ac:dyDescent="0.25">
      <c r="A9" s="93"/>
      <c r="B9" s="95" t="str">
        <f>Source!D294</f>
        <v>Canton</v>
      </c>
      <c r="C9" s="333"/>
      <c r="D9" s="551"/>
      <c r="E9" s="552"/>
    </row>
    <row r="10" spans="1:5" s="14" customFormat="1" ht="17.100000000000001" customHeight="1" x14ac:dyDescent="0.25">
      <c r="A10" s="93"/>
      <c r="B10" s="564" t="str">
        <f>Source!D295</f>
        <v>Type d'exploitation</v>
      </c>
      <c r="C10" s="558" t="str">
        <f>Source!D314</f>
        <v>Exploitation avec production</v>
      </c>
      <c r="D10" s="558"/>
      <c r="E10" s="559"/>
    </row>
    <row r="11" spans="1:5" s="14" customFormat="1" ht="17.100000000000001" customHeight="1" x14ac:dyDescent="0.25">
      <c r="A11" s="93"/>
      <c r="B11" s="565"/>
      <c r="C11" s="560"/>
      <c r="D11" s="560"/>
      <c r="E11" s="561"/>
    </row>
    <row r="12" spans="1:5" s="14" customFormat="1" ht="27.6" customHeight="1" x14ac:dyDescent="0.25">
      <c r="A12" s="96" t="str">
        <f>Source!D285</f>
        <v>Contact</v>
      </c>
      <c r="B12" s="20"/>
      <c r="C12" s="13"/>
      <c r="D12" s="13"/>
      <c r="E12" s="13"/>
    </row>
    <row r="13" spans="1:5" s="14" customFormat="1" ht="27.6" customHeight="1" x14ac:dyDescent="0.25">
      <c r="A13" s="93"/>
      <c r="B13" s="94" t="str">
        <f>Source!D297</f>
        <v>Prénom</v>
      </c>
      <c r="C13" s="539"/>
      <c r="D13" s="539"/>
      <c r="E13" s="538"/>
    </row>
    <row r="14" spans="1:5" s="14" customFormat="1" ht="27.6" customHeight="1" x14ac:dyDescent="0.25">
      <c r="A14" s="93"/>
      <c r="B14" s="94" t="str">
        <f>Source!D298</f>
        <v>Nom</v>
      </c>
      <c r="C14" s="539"/>
      <c r="D14" s="539"/>
      <c r="E14" s="538"/>
    </row>
    <row r="15" spans="1:5" s="14" customFormat="1" ht="27.6" customHeight="1" x14ac:dyDescent="0.25">
      <c r="A15" s="20"/>
      <c r="B15" s="94" t="str">
        <f>Source!D299</f>
        <v>Fonction</v>
      </c>
      <c r="C15" s="539"/>
      <c r="D15" s="539"/>
      <c r="E15" s="538"/>
    </row>
    <row r="16" spans="1:5" s="14" customFormat="1" ht="27.6" customHeight="1" x14ac:dyDescent="0.25">
      <c r="A16" s="20"/>
      <c r="B16" s="94" t="str">
        <f>Source!D300</f>
        <v>Téléphone</v>
      </c>
      <c r="C16" s="549"/>
      <c r="D16" s="549"/>
      <c r="E16" s="550"/>
    </row>
    <row r="17" spans="1:5" s="14" customFormat="1" ht="27.6" customHeight="1" x14ac:dyDescent="0.25">
      <c r="A17" s="20"/>
      <c r="B17" s="94" t="str">
        <f>Source!D301</f>
        <v>Mobile</v>
      </c>
      <c r="C17" s="549"/>
      <c r="D17" s="549"/>
      <c r="E17" s="550"/>
    </row>
    <row r="18" spans="1:5" s="14" customFormat="1" ht="27.6" customHeight="1" x14ac:dyDescent="0.25">
      <c r="A18" s="20"/>
      <c r="B18" s="97" t="str">
        <f>Source!D302</f>
        <v>e-mail</v>
      </c>
      <c r="C18" s="547"/>
      <c r="D18" s="547"/>
      <c r="E18" s="548"/>
    </row>
    <row r="19" spans="1:5" s="14" customFormat="1" ht="27.6" customHeight="1" x14ac:dyDescent="0.25">
      <c r="A19" s="19" t="str">
        <f>Source!D286</f>
        <v>Audit</v>
      </c>
      <c r="B19" s="20"/>
    </row>
    <row r="20" spans="1:5" s="14" customFormat="1" ht="28.35" customHeight="1" x14ac:dyDescent="0.25">
      <c r="B20" s="94" t="str">
        <f>Source!D303</f>
        <v>Standards</v>
      </c>
      <c r="C20" s="465" t="s">
        <v>2935</v>
      </c>
      <c r="D20" s="15"/>
      <c r="E20" s="16"/>
    </row>
    <row r="21" spans="1:5" s="14" customFormat="1" ht="30.4" customHeight="1" x14ac:dyDescent="0.25">
      <c r="B21" s="95" t="str">
        <f>Source!D323</f>
        <v>Type d'audit</v>
      </c>
      <c r="C21" s="465" t="str">
        <f>Source!D328&amp;" "&amp;Source!D329</f>
        <v xml:space="preserve">auto-contrôle
audit externe </v>
      </c>
      <c r="D21" s="562" t="str">
        <f>Source!D330&amp;" "&amp;Source!D331</f>
        <v xml:space="preserve">annoncé
non-annoncé </v>
      </c>
      <c r="E21" s="563"/>
    </row>
    <row r="22" spans="1:5" s="14" customFormat="1" ht="27.6" customHeight="1" x14ac:dyDescent="0.25">
      <c r="A22" s="93"/>
      <c r="B22" s="95" t="str">
        <f>Source!D305</f>
        <v>Auditeur</v>
      </c>
      <c r="C22" s="459"/>
      <c r="D22" s="17" t="str">
        <f>Source!D325</f>
        <v>Date</v>
      </c>
      <c r="E22" s="336"/>
    </row>
    <row r="23" spans="1:5" s="14" customFormat="1" ht="27.6" customHeight="1" x14ac:dyDescent="0.25">
      <c r="A23" s="93"/>
      <c r="B23" s="95" t="str">
        <f>Source!D306</f>
        <v>Tél. Auditeur</v>
      </c>
      <c r="C23" s="335"/>
      <c r="D23" s="18" t="str">
        <f>Source!D326</f>
        <v>Durée [h]</v>
      </c>
      <c r="E23" s="515"/>
    </row>
    <row r="24" spans="1:5" s="14" customFormat="1" ht="27.6" customHeight="1" x14ac:dyDescent="0.25">
      <c r="A24" s="93"/>
      <c r="B24" s="497" t="str">
        <f>Source!D307</f>
        <v>Durée autres labels</v>
      </c>
      <c r="C24" s="549"/>
      <c r="D24" s="549"/>
      <c r="E24" s="550"/>
    </row>
    <row r="25" spans="1:5" s="14" customFormat="1" ht="27.6" customHeight="1" x14ac:dyDescent="0.25">
      <c r="A25" s="93"/>
      <c r="B25" s="95" t="str">
        <f>Source!D308</f>
        <v>Non-conformité(s)</v>
      </c>
      <c r="C25" s="17"/>
      <c r="D25" s="17"/>
      <c r="E25" s="498"/>
    </row>
    <row r="26" spans="1:5" s="14" customFormat="1" ht="27.6" customHeight="1" x14ac:dyDescent="0.25">
      <c r="A26" s="93"/>
      <c r="B26" s="95" t="str">
        <f>Source!D309</f>
        <v>PC Major</v>
      </c>
      <c r="C26" s="556"/>
      <c r="D26" s="556"/>
      <c r="E26" s="557"/>
    </row>
    <row r="27" spans="1:5" s="14" customFormat="1" ht="27.6" customHeight="1" x14ac:dyDescent="0.25">
      <c r="A27" s="93"/>
      <c r="B27" s="98" t="str">
        <f>Source!D310</f>
        <v>PC Minor</v>
      </c>
      <c r="C27" s="549"/>
      <c r="D27" s="549"/>
      <c r="E27" s="550"/>
    </row>
    <row r="28" spans="1:5" s="14" customFormat="1" ht="32.85" customHeight="1" x14ac:dyDescent="0.25">
      <c r="A28" s="19"/>
      <c r="B28" s="566" t="str">
        <f>Source!D311</f>
        <v xml:space="preserve">Les signataires confirment avec leur signature l'exactitude des informations faites dans cette checkliste.  </v>
      </c>
      <c r="C28" s="566"/>
      <c r="D28" s="566"/>
      <c r="E28" s="566"/>
    </row>
    <row r="29" spans="1:5" s="14" customFormat="1" ht="30.75" customHeight="1" x14ac:dyDescent="0.25">
      <c r="A29" s="19"/>
      <c r="B29" s="476" t="str">
        <f>Source!D312</f>
        <v>Signature 
exploitation</v>
      </c>
      <c r="C29" s="549"/>
      <c r="D29" s="549"/>
      <c r="E29" s="550"/>
    </row>
    <row r="30" spans="1:5" s="14" customFormat="1" ht="30.75" customHeight="1" x14ac:dyDescent="0.25">
      <c r="A30" s="19"/>
      <c r="B30" s="477" t="str">
        <f>Source!D313</f>
        <v>Signature 
inspecteur</v>
      </c>
      <c r="C30" s="549"/>
      <c r="D30" s="549"/>
      <c r="E30" s="550"/>
    </row>
    <row r="31" spans="1:5" s="14" customFormat="1" ht="33.6" customHeight="1" x14ac:dyDescent="0.25">
      <c r="A31" s="19" t="str">
        <f>Source!D287</f>
        <v>Remarques</v>
      </c>
      <c r="B31" s="20"/>
    </row>
    <row r="32" spans="1:5" ht="87.75" customHeight="1" x14ac:dyDescent="0.2">
      <c r="A32" s="93"/>
      <c r="B32" s="553"/>
      <c r="C32" s="554"/>
      <c r="D32" s="554"/>
      <c r="E32" s="555"/>
    </row>
    <row r="33" spans="1:5" ht="27" customHeight="1" x14ac:dyDescent="0.2">
      <c r="B33" s="100"/>
    </row>
    <row r="34" spans="1:5" ht="15.6" customHeight="1" x14ac:dyDescent="0.25">
      <c r="A34" s="19" t="str">
        <f>Source!D332</f>
        <v>Audités / Liste des sigles de la checkliste</v>
      </c>
      <c r="C34" s="102"/>
      <c r="D34" s="102"/>
      <c r="E34" s="102"/>
    </row>
    <row r="35" spans="1:5" ht="31.35" customHeight="1" x14ac:dyDescent="0.2">
      <c r="B35" s="411" t="str">
        <f>Source!D333</f>
        <v>Nom/Prénom</v>
      </c>
      <c r="C35" s="412" t="str">
        <f>Source!D334</f>
        <v>Fonction</v>
      </c>
      <c r="D35" s="412" t="str">
        <f>Source!D335</f>
        <v>Sigle</v>
      </c>
      <c r="E35" s="410" t="str">
        <f>Source!D336</f>
        <v>audité(A)
vérification documents (D)</v>
      </c>
    </row>
    <row r="36" spans="1:5" ht="31.35" customHeight="1" x14ac:dyDescent="0.2">
      <c r="B36" s="337"/>
      <c r="C36" s="338"/>
      <c r="D36" s="338"/>
      <c r="E36" s="331"/>
    </row>
    <row r="37" spans="1:5" ht="31.35" customHeight="1" x14ac:dyDescent="0.2">
      <c r="B37" s="337"/>
      <c r="C37" s="338"/>
      <c r="D37" s="338"/>
      <c r="E37" s="331"/>
    </row>
    <row r="38" spans="1:5" ht="31.35" customHeight="1" x14ac:dyDescent="0.2">
      <c r="B38" s="337"/>
      <c r="C38" s="338"/>
      <c r="D38" s="338"/>
      <c r="E38" s="331"/>
    </row>
    <row r="39" spans="1:5" ht="31.35" customHeight="1" x14ac:dyDescent="0.2">
      <c r="B39" s="337"/>
      <c r="C39" s="338"/>
      <c r="D39" s="338"/>
      <c r="E39" s="331"/>
    </row>
    <row r="40" spans="1:5" ht="31.35" customHeight="1" x14ac:dyDescent="0.2">
      <c r="B40" s="337"/>
      <c r="C40" s="338"/>
      <c r="D40" s="338"/>
      <c r="E40" s="331"/>
    </row>
    <row r="41" spans="1:5" ht="31.35" customHeight="1" x14ac:dyDescent="0.2">
      <c r="B41" s="337"/>
      <c r="C41" s="338"/>
      <c r="D41" s="338"/>
      <c r="E41" s="331"/>
    </row>
    <row r="42" spans="1:5" ht="31.35" customHeight="1" x14ac:dyDescent="0.2">
      <c r="B42" s="337"/>
      <c r="C42" s="338"/>
      <c r="D42" s="338"/>
      <c r="E42" s="331"/>
    </row>
    <row r="43" spans="1:5" ht="31.35" customHeight="1" x14ac:dyDescent="0.2">
      <c r="B43" s="337"/>
      <c r="C43" s="338"/>
      <c r="D43" s="338"/>
      <c r="E43" s="331"/>
    </row>
    <row r="44" spans="1:5" ht="31.35" customHeight="1" x14ac:dyDescent="0.2">
      <c r="B44" s="337"/>
      <c r="C44" s="338"/>
      <c r="D44" s="338"/>
      <c r="E44" s="331"/>
    </row>
    <row r="45" spans="1:5" ht="31.35" customHeight="1" x14ac:dyDescent="0.2">
      <c r="B45" s="337"/>
      <c r="C45" s="338"/>
      <c r="D45" s="338"/>
      <c r="E45" s="331"/>
    </row>
    <row r="46" spans="1:5" ht="31.35" customHeight="1" x14ac:dyDescent="0.2">
      <c r="B46" s="337"/>
      <c r="C46" s="338"/>
      <c r="D46" s="338"/>
      <c r="E46" s="331"/>
    </row>
    <row r="47" spans="1:5" ht="31.35" customHeight="1" x14ac:dyDescent="0.2">
      <c r="B47" s="337"/>
      <c r="C47" s="338"/>
      <c r="D47" s="338"/>
      <c r="E47" s="331"/>
    </row>
    <row r="48" spans="1:5" ht="31.35" customHeight="1" x14ac:dyDescent="0.2">
      <c r="B48" s="337"/>
      <c r="C48" s="338"/>
      <c r="D48" s="338"/>
      <c r="E48" s="331"/>
    </row>
    <row r="49" spans="2:5" ht="31.35" customHeight="1" x14ac:dyDescent="0.2">
      <c r="B49" s="337"/>
      <c r="C49" s="338"/>
      <c r="D49" s="338"/>
      <c r="E49" s="331"/>
    </row>
  </sheetData>
  <sheetProtection algorithmName="SHA-512" hashValue="BpoY2xzmAoZf8cYI3Omw1/a3cItpJPYMelWeHexbnn47WshyGVi0GvizGWgPCy3npPQjJ1gjwmXoWbHpD3wVEA==" saltValue="me9S5vuHPPniPtmZL7oSYQ==" spinCount="100000" sheet="1" objects="1" scenarios="1" selectLockedCells="1"/>
  <mergeCells count="26">
    <mergeCell ref="B32:E32"/>
    <mergeCell ref="C26:E26"/>
    <mergeCell ref="C10:E11"/>
    <mergeCell ref="D21:E21"/>
    <mergeCell ref="B10:B11"/>
    <mergeCell ref="B28:E28"/>
    <mergeCell ref="C30:E30"/>
    <mergeCell ref="C29:E29"/>
    <mergeCell ref="C27:E27"/>
    <mergeCell ref="C24:E24"/>
    <mergeCell ref="B3:B4"/>
    <mergeCell ref="D4:E4"/>
    <mergeCell ref="C18:E18"/>
    <mergeCell ref="C17:E17"/>
    <mergeCell ref="C16:E16"/>
    <mergeCell ref="C15:E15"/>
    <mergeCell ref="C14:E14"/>
    <mergeCell ref="D8:E8"/>
    <mergeCell ref="D9:E9"/>
    <mergeCell ref="C13:E13"/>
    <mergeCell ref="C1:D1"/>
    <mergeCell ref="D3:E3"/>
    <mergeCell ref="D5:E5"/>
    <mergeCell ref="D6:E6"/>
    <mergeCell ref="D7:E7"/>
    <mergeCell ref="C3:C4"/>
  </mergeCells>
  <pageMargins left="0.43307086614173229" right="0.39370078740157483" top="0.35433070866141736" bottom="0.19685039370078741" header="0.31496062992125984" footer="0.31496062992125984"/>
  <pageSetup paperSize="9" scale="95" orientation="portrait" r:id="rId1"/>
  <headerFooter>
    <oddFooter>&amp;L&amp;"Arial,Standard"&amp;8ProCert AG  Marktgasse 65  CH-3011 Bern
Ref: &amp;F&amp;C&amp;"Arial,Standard"&amp;8Tel: +41 (0)31 560 67 67
&amp;A&amp;R&amp;"Arial,Standard"&amp;8produkte@procert.ch   www.procert.ch
&amp;P/&amp;N</oddFooter>
  </headerFooter>
  <rowBreaks count="1" manualBreakCount="1">
    <brk id="30"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6148" r:id="rId4" name="Check Box 4">
              <controlPr defaultSize="0" autoFill="0" autoLine="0" autoPict="0">
                <anchor moveWithCells="1">
                  <from>
                    <xdr:col>2</xdr:col>
                    <xdr:colOff>66675</xdr:colOff>
                    <xdr:row>18</xdr:row>
                    <xdr:rowOff>333375</xdr:rowOff>
                  </from>
                  <to>
                    <xdr:col>2</xdr:col>
                    <xdr:colOff>342900</xdr:colOff>
                    <xdr:row>19</xdr:row>
                    <xdr:rowOff>200025</xdr:rowOff>
                  </to>
                </anchor>
              </controlPr>
            </control>
          </mc:Choice>
        </mc:AlternateContent>
        <mc:AlternateContent xmlns:mc="http://schemas.openxmlformats.org/markup-compatibility/2006">
          <mc:Choice Requires="x14">
            <control shapeId="6149" r:id="rId5" name="Check Box 5">
              <controlPr defaultSize="0" autoFill="0" autoLine="0" autoPict="0">
                <anchor moveWithCells="1">
                  <from>
                    <xdr:col>2</xdr:col>
                    <xdr:colOff>66675</xdr:colOff>
                    <xdr:row>19</xdr:row>
                    <xdr:rowOff>152400</xdr:rowOff>
                  </from>
                  <to>
                    <xdr:col>2</xdr:col>
                    <xdr:colOff>371475</xdr:colOff>
                    <xdr:row>20</xdr:row>
                    <xdr:rowOff>28575</xdr:rowOff>
                  </to>
                </anchor>
              </controlPr>
            </control>
          </mc:Choice>
        </mc:AlternateContent>
        <mc:AlternateContent xmlns:mc="http://schemas.openxmlformats.org/markup-compatibility/2006">
          <mc:Choice Requires="x14">
            <control shapeId="6160" r:id="rId6" name="Check Box 16">
              <controlPr defaultSize="0" autoFill="0" autoLine="0" autoPict="0">
                <anchor moveWithCells="1">
                  <from>
                    <xdr:col>3</xdr:col>
                    <xdr:colOff>28575</xdr:colOff>
                    <xdr:row>2</xdr:row>
                    <xdr:rowOff>200025</xdr:rowOff>
                  </from>
                  <to>
                    <xdr:col>3</xdr:col>
                    <xdr:colOff>447675</xdr:colOff>
                    <xdr:row>4</xdr:row>
                    <xdr:rowOff>19050</xdr:rowOff>
                  </to>
                </anchor>
              </controlPr>
            </control>
          </mc:Choice>
        </mc:AlternateContent>
        <mc:AlternateContent xmlns:mc="http://schemas.openxmlformats.org/markup-compatibility/2006">
          <mc:Choice Requires="x14">
            <control shapeId="6165" r:id="rId7" name="Check Box 21">
              <controlPr defaultSize="0" autoFill="0" autoLine="0" autoPict="0">
                <anchor moveWithCells="1">
                  <from>
                    <xdr:col>2</xdr:col>
                    <xdr:colOff>66675</xdr:colOff>
                    <xdr:row>9</xdr:row>
                    <xdr:rowOff>85725</xdr:rowOff>
                  </from>
                  <to>
                    <xdr:col>2</xdr:col>
                    <xdr:colOff>276225</xdr:colOff>
                    <xdr:row>10</xdr:row>
                    <xdr:rowOff>104775</xdr:rowOff>
                  </to>
                </anchor>
              </controlPr>
            </control>
          </mc:Choice>
        </mc:AlternateContent>
        <mc:AlternateContent xmlns:mc="http://schemas.openxmlformats.org/markup-compatibility/2006">
          <mc:Choice Requires="x14">
            <control shapeId="6166" r:id="rId8" name="Check Box 22">
              <controlPr defaultSize="0" autoFill="0" autoLine="0" autoPict="0">
                <anchor moveWithCells="1">
                  <from>
                    <xdr:col>2</xdr:col>
                    <xdr:colOff>66675</xdr:colOff>
                    <xdr:row>19</xdr:row>
                    <xdr:rowOff>342900</xdr:rowOff>
                  </from>
                  <to>
                    <xdr:col>2</xdr:col>
                    <xdr:colOff>342900</xdr:colOff>
                    <xdr:row>20</xdr:row>
                    <xdr:rowOff>190500</xdr:rowOff>
                  </to>
                </anchor>
              </controlPr>
            </control>
          </mc:Choice>
        </mc:AlternateContent>
        <mc:AlternateContent xmlns:mc="http://schemas.openxmlformats.org/markup-compatibility/2006">
          <mc:Choice Requires="x14">
            <control shapeId="6167" r:id="rId9" name="Check Box 23">
              <controlPr defaultSize="0" autoFill="0" autoLine="0" autoPict="0">
                <anchor moveWithCells="1">
                  <from>
                    <xdr:col>2</xdr:col>
                    <xdr:colOff>66675</xdr:colOff>
                    <xdr:row>20</xdr:row>
                    <xdr:rowOff>161925</xdr:rowOff>
                  </from>
                  <to>
                    <xdr:col>2</xdr:col>
                    <xdr:colOff>352425</xdr:colOff>
                    <xdr:row>21</xdr:row>
                    <xdr:rowOff>9525</xdr:rowOff>
                  </to>
                </anchor>
              </controlPr>
            </control>
          </mc:Choice>
        </mc:AlternateContent>
        <mc:AlternateContent xmlns:mc="http://schemas.openxmlformats.org/markup-compatibility/2006">
          <mc:Choice Requires="x14">
            <control shapeId="6168" r:id="rId10" name="Check Box 24">
              <controlPr defaultSize="0" autoFill="0" autoLine="0" autoPict="0">
                <anchor moveWithCells="1">
                  <from>
                    <xdr:col>3</xdr:col>
                    <xdr:colOff>0</xdr:colOff>
                    <xdr:row>20</xdr:row>
                    <xdr:rowOff>142875</xdr:rowOff>
                  </from>
                  <to>
                    <xdr:col>3</xdr:col>
                    <xdr:colOff>295275</xdr:colOff>
                    <xdr:row>20</xdr:row>
                    <xdr:rowOff>371475</xdr:rowOff>
                  </to>
                </anchor>
              </controlPr>
            </control>
          </mc:Choice>
        </mc:AlternateContent>
        <mc:AlternateContent xmlns:mc="http://schemas.openxmlformats.org/markup-compatibility/2006">
          <mc:Choice Requires="x14">
            <control shapeId="6169" r:id="rId11" name="Check Box 25">
              <controlPr defaultSize="0" autoFill="0" autoLine="0" autoPict="0">
                <anchor moveWithCells="1">
                  <from>
                    <xdr:col>3</xdr:col>
                    <xdr:colOff>0</xdr:colOff>
                    <xdr:row>19</xdr:row>
                    <xdr:rowOff>333375</xdr:rowOff>
                  </from>
                  <to>
                    <xdr:col>3</xdr:col>
                    <xdr:colOff>295275</xdr:colOff>
                    <xdr:row>20</xdr:row>
                    <xdr:rowOff>200025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86B0DA10-F9E8-4AAD-A93A-44BBC18DCC64}">
          <x14:formula1>
            <xm:f>Source!$E$1:$F$1</xm:f>
          </x14:formula1>
          <xm:sqref>E1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C5A38-2D95-4CF6-BCF8-8A339E278049}">
  <sheetPr codeName="Tabelle3"/>
  <dimension ref="A1:I331"/>
  <sheetViews>
    <sheetView zoomScaleNormal="100" zoomScalePageLayoutView="112" workbookViewId="0">
      <selection activeCell="C9" sqref="C9:H9"/>
    </sheetView>
  </sheetViews>
  <sheetFormatPr baseColWidth="10" defaultColWidth="10.5703125" defaultRowHeight="15" x14ac:dyDescent="0.25"/>
  <cols>
    <col min="1" max="1" width="16.42578125" customWidth="1"/>
    <col min="2" max="2" width="17.140625" customWidth="1"/>
    <col min="3" max="3" width="19" customWidth="1"/>
    <col min="4" max="4" width="10.7109375" customWidth="1"/>
    <col min="5" max="5" width="9.5703125" customWidth="1"/>
    <col min="6" max="6" width="3.42578125" customWidth="1"/>
    <col min="7" max="7" width="7" customWidth="1"/>
    <col min="8" max="8" width="11.28515625" customWidth="1"/>
    <col min="9" max="9" width="1.5703125" customWidth="1"/>
  </cols>
  <sheetData>
    <row r="1" spans="1:9" ht="38.85" customHeight="1" x14ac:dyDescent="0.25">
      <c r="A1" s="573" t="str">
        <f>Source!D810</f>
        <v>Données de l'exploitation SwissGAP Horticulture</v>
      </c>
      <c r="B1" s="573"/>
      <c r="C1" s="573"/>
      <c r="D1" s="573"/>
      <c r="E1" s="573"/>
      <c r="F1" s="573"/>
      <c r="G1" s="573"/>
      <c r="H1" s="573"/>
      <c r="I1" s="520"/>
    </row>
    <row r="2" spans="1:9" ht="16.5" customHeight="1" x14ac:dyDescent="0.25">
      <c r="A2" s="1"/>
      <c r="B2" s="47"/>
      <c r="C2" s="47"/>
      <c r="D2" s="47"/>
      <c r="E2" s="47"/>
      <c r="F2" s="47"/>
      <c r="G2" s="47"/>
      <c r="H2" s="47"/>
      <c r="I2" s="47"/>
    </row>
    <row r="3" spans="1:9" ht="16.5" customHeight="1" x14ac:dyDescent="0.25">
      <c r="A3" s="69" t="str">
        <f>Source!D811</f>
        <v>Exploitation:</v>
      </c>
      <c r="B3" s="70">
        <f>'Audit Info'!C5</f>
        <v>0</v>
      </c>
      <c r="C3" s="70"/>
      <c r="D3" s="70"/>
      <c r="E3" s="47"/>
      <c r="F3" s="47"/>
      <c r="G3" s="71" t="str">
        <f>Source!D944</f>
        <v>Date:</v>
      </c>
      <c r="H3" s="21" t="str">
        <f>IF(ISBLANK('Audit Info'!E22),"",'Audit Info'!E22)</f>
        <v/>
      </c>
      <c r="I3" s="47"/>
    </row>
    <row r="4" spans="1:9" ht="14.25" customHeight="1" x14ac:dyDescent="0.25">
      <c r="A4" s="5"/>
      <c r="B4" s="47"/>
      <c r="C4" s="47"/>
      <c r="D4" s="47"/>
      <c r="E4" s="47"/>
      <c r="F4" s="47"/>
      <c r="G4" s="47"/>
      <c r="H4" s="47"/>
      <c r="I4" s="47"/>
    </row>
    <row r="5" spans="1:9" ht="14.25" customHeight="1" x14ac:dyDescent="0.25">
      <c r="A5" s="69" t="str">
        <f>Source!D812</f>
        <v>Sites d'exploitation</v>
      </c>
      <c r="B5" s="47"/>
      <c r="C5" s="47"/>
      <c r="D5" s="47"/>
      <c r="E5" s="47"/>
      <c r="F5" s="47"/>
      <c r="G5" s="47"/>
      <c r="H5" s="47"/>
      <c r="I5" s="47"/>
    </row>
    <row r="6" spans="1:9" ht="5.25" customHeight="1" x14ac:dyDescent="0.25">
      <c r="A6" s="69"/>
      <c r="B6" s="47"/>
      <c r="C6" s="47"/>
      <c r="D6" s="47"/>
      <c r="E6" s="47"/>
      <c r="F6" s="47"/>
      <c r="G6" s="47"/>
      <c r="H6" s="47"/>
      <c r="I6" s="47"/>
    </row>
    <row r="7" spans="1:9" ht="14.25" customHeight="1" x14ac:dyDescent="0.25">
      <c r="A7" s="505" t="str">
        <f>Source!D813</f>
        <v>Remplir un tableau distinct pour chaque site</v>
      </c>
      <c r="B7" s="47"/>
      <c r="C7" s="47"/>
      <c r="D7" s="47"/>
      <c r="E7" s="47"/>
      <c r="F7" s="47"/>
      <c r="G7" s="47"/>
      <c r="H7" s="47"/>
      <c r="I7" s="47"/>
    </row>
    <row r="8" spans="1:9" ht="14.25" customHeight="1" x14ac:dyDescent="0.25">
      <c r="A8" s="3"/>
      <c r="B8" s="413"/>
      <c r="C8" s="413"/>
      <c r="D8" s="47"/>
      <c r="E8" s="413"/>
      <c r="F8" s="413"/>
      <c r="G8" s="413"/>
      <c r="H8" s="413"/>
      <c r="I8" s="413"/>
    </row>
    <row r="9" spans="1:9" ht="27" customHeight="1" x14ac:dyDescent="0.25">
      <c r="A9" s="519" t="str">
        <f>Source!D795</f>
        <v>Site de production 1</v>
      </c>
      <c r="B9" s="499"/>
      <c r="C9" s="582"/>
      <c r="D9" s="582"/>
      <c r="E9" s="582"/>
      <c r="F9" s="582"/>
      <c r="G9" s="582"/>
      <c r="H9" s="582"/>
      <c r="I9" s="47"/>
    </row>
    <row r="10" spans="1:9" ht="19.350000000000001" customHeight="1" x14ac:dyDescent="0.25">
      <c r="A10" s="500" t="str">
        <f>Source!D796</f>
        <v>Site avec PHU</v>
      </c>
      <c r="B10" s="503" t="str">
        <f>Source!D797</f>
        <v>Oui</v>
      </c>
      <c r="C10" s="504" t="str">
        <f>Source!D798</f>
        <v>Non</v>
      </c>
      <c r="D10" s="2"/>
      <c r="E10" s="2"/>
      <c r="F10" s="2"/>
      <c r="G10" s="2"/>
      <c r="H10" s="2"/>
      <c r="I10" s="47"/>
    </row>
    <row r="11" spans="1:9" ht="16.350000000000001" customHeight="1" x14ac:dyDescent="0.25">
      <c r="A11" s="502" t="str">
        <f>Source!D799</f>
        <v>PHU = activité après la récolte (traitement post-récolte, contact avec l'eau, stockage)</v>
      </c>
      <c r="B11" s="74"/>
      <c r="C11" s="501"/>
      <c r="D11" s="2"/>
      <c r="E11" s="2"/>
      <c r="F11" s="2"/>
      <c r="G11" s="2"/>
      <c r="H11" s="2"/>
      <c r="I11" s="47"/>
    </row>
    <row r="12" spans="1:9" ht="17.25" customHeight="1" x14ac:dyDescent="0.25">
      <c r="A12" s="47"/>
      <c r="B12" s="47"/>
      <c r="C12" s="47"/>
      <c r="D12" s="47"/>
      <c r="E12" s="47"/>
      <c r="F12" s="47"/>
      <c r="G12" s="47"/>
      <c r="H12" s="47"/>
      <c r="I12" s="47"/>
    </row>
    <row r="13" spans="1:9" ht="21" customHeight="1" x14ac:dyDescent="0.25">
      <c r="A13" s="583" t="str">
        <f>Source!D816</f>
        <v>Groupes</v>
      </c>
      <c r="B13" s="584"/>
      <c r="C13" s="403" t="str">
        <f>Source!D928</f>
        <v>Culture sous abris</v>
      </c>
      <c r="D13" s="579" t="str">
        <f>Source!D930</f>
        <v>Plein champ</v>
      </c>
      <c r="E13" s="580"/>
      <c r="F13" s="579" t="str">
        <f>Source!D937</f>
        <v>Propriété parallèle</v>
      </c>
      <c r="G13" s="581"/>
      <c r="H13" s="580"/>
      <c r="I13" s="47"/>
    </row>
    <row r="14" spans="1:9" ht="22.5" customHeight="1" x14ac:dyDescent="0.25">
      <c r="A14" s="586"/>
      <c r="B14" s="587"/>
      <c r="C14" s="404" t="str">
        <f>Source!D929</f>
        <v>(surface en are)</v>
      </c>
      <c r="D14" s="588" t="str">
        <f>Source!D931</f>
        <v>(surface en are)</v>
      </c>
      <c r="E14" s="589"/>
      <c r="F14" s="404"/>
      <c r="G14" s="118"/>
      <c r="H14" s="119"/>
      <c r="I14" s="47"/>
    </row>
    <row r="15" spans="1:9" ht="24" customHeight="1" x14ac:dyDescent="0.25">
      <c r="A15" s="92" t="str">
        <f>Source!D817</f>
        <v>Plantes d'ornement</v>
      </c>
      <c r="B15" s="414"/>
      <c r="C15" s="414"/>
      <c r="D15" s="578"/>
      <c r="E15" s="578"/>
      <c r="F15" s="414"/>
      <c r="G15" s="414"/>
      <c r="H15" s="415"/>
      <c r="I15" s="47"/>
    </row>
    <row r="16" spans="1:9" ht="18.75" customHeight="1" x14ac:dyDescent="0.25">
      <c r="A16" s="569" t="str">
        <f>Source!D976</f>
        <v>Plantes de saison ou de balcon</v>
      </c>
      <c r="B16" s="570"/>
      <c r="C16" s="416"/>
      <c r="D16" s="576"/>
      <c r="E16" s="577"/>
      <c r="F16" s="417"/>
      <c r="G16" s="414" t="str">
        <f>Source!$D$939</f>
        <v>Oui</v>
      </c>
      <c r="H16" s="461" t="str">
        <f>Source!$D$940</f>
        <v>Non</v>
      </c>
      <c r="I16" s="47"/>
    </row>
    <row r="17" spans="1:9" ht="18.75" customHeight="1" x14ac:dyDescent="0.25">
      <c r="A17" s="569" t="str">
        <f>Source!D977</f>
        <v>Plantes en pots</v>
      </c>
      <c r="B17" s="570"/>
      <c r="C17" s="416"/>
      <c r="D17" s="576"/>
      <c r="E17" s="577"/>
      <c r="F17" s="417"/>
      <c r="G17" s="414" t="str">
        <f>Source!$D$939</f>
        <v>Oui</v>
      </c>
      <c r="H17" s="461" t="str">
        <f>Source!$D$940</f>
        <v>Non</v>
      </c>
      <c r="I17" s="47"/>
    </row>
    <row r="18" spans="1:9" ht="18.75" customHeight="1" x14ac:dyDescent="0.25">
      <c r="A18" s="569" t="str">
        <f>Source!D978</f>
        <v>Plantes vertes</v>
      </c>
      <c r="B18" s="570"/>
      <c r="C18" s="416"/>
      <c r="D18" s="576"/>
      <c r="E18" s="577"/>
      <c r="F18" s="417"/>
      <c r="G18" s="414" t="str">
        <f>Source!$D$939</f>
        <v>Oui</v>
      </c>
      <c r="H18" s="461" t="str">
        <f>Source!$D$940</f>
        <v>Non</v>
      </c>
      <c r="I18" s="47"/>
    </row>
    <row r="19" spans="1:9" ht="18.75" customHeight="1" x14ac:dyDescent="0.25">
      <c r="A19" s="569" t="str">
        <f>Source!D979</f>
        <v>Fleurs coupées</v>
      </c>
      <c r="B19" s="570"/>
      <c r="C19" s="416"/>
      <c r="D19" s="576"/>
      <c r="E19" s="577"/>
      <c r="F19" s="417"/>
      <c r="G19" s="414" t="str">
        <f>Source!$D$939</f>
        <v>Oui</v>
      </c>
      <c r="H19" s="461" t="str">
        <f>Source!$D$940</f>
        <v>Non</v>
      </c>
      <c r="I19" s="47"/>
    </row>
    <row r="20" spans="1:9" ht="29.45" customHeight="1" x14ac:dyDescent="0.25">
      <c r="A20" s="574" t="str">
        <f>Source!D985</f>
        <v>Plantes vivaces/herbes ornementales 
(sans les arbustes à couper)</v>
      </c>
      <c r="B20" s="575"/>
      <c r="C20" s="416"/>
      <c r="D20" s="576"/>
      <c r="E20" s="577"/>
      <c r="F20" s="417"/>
      <c r="G20" s="418" t="str">
        <f>Source!$D$939</f>
        <v>Oui</v>
      </c>
      <c r="H20" s="462" t="str">
        <f>Source!$D$940</f>
        <v>Non</v>
      </c>
      <c r="I20" s="47"/>
    </row>
    <row r="21" spans="1:9" ht="24" customHeight="1" x14ac:dyDescent="0.25">
      <c r="A21" s="567" t="str">
        <f>Source!D818</f>
        <v>Pépinières</v>
      </c>
      <c r="B21" s="568"/>
      <c r="C21" s="419"/>
      <c r="D21" s="419"/>
      <c r="E21" s="419"/>
      <c r="F21" s="47"/>
      <c r="G21" s="47"/>
      <c r="H21" s="463"/>
      <c r="I21" s="47"/>
    </row>
    <row r="22" spans="1:9" ht="28.15" customHeight="1" x14ac:dyDescent="0.25">
      <c r="A22" s="574" t="str">
        <f>Source!D980</f>
        <v>Arbustes (0.5-1m)
et couvre-sol</v>
      </c>
      <c r="B22" s="575"/>
      <c r="C22" s="416"/>
      <c r="D22" s="576"/>
      <c r="E22" s="577"/>
      <c r="F22" s="417"/>
      <c r="G22" s="418" t="str">
        <f>Source!$D$939</f>
        <v>Oui</v>
      </c>
      <c r="H22" s="490" t="str">
        <f>Source!$D$940</f>
        <v>Non</v>
      </c>
      <c r="I22" s="47"/>
    </row>
    <row r="23" spans="1:9" ht="20.45" customHeight="1" x14ac:dyDescent="0.25">
      <c r="A23" s="569" t="str">
        <f>Source!D981</f>
        <v>Plantes pour haies</v>
      </c>
      <c r="B23" s="570"/>
      <c r="C23" s="416"/>
      <c r="D23" s="576"/>
      <c r="E23" s="577"/>
      <c r="F23" s="417"/>
      <c r="G23" s="489" t="str">
        <f>Source!$D$939</f>
        <v>Oui</v>
      </c>
      <c r="H23" s="490" t="str">
        <f>Source!$D$940</f>
        <v>Non</v>
      </c>
      <c r="I23" s="47"/>
    </row>
    <row r="24" spans="1:9" ht="20.45" customHeight="1" x14ac:dyDescent="0.25">
      <c r="A24" s="569" t="str">
        <f>Source!D982</f>
        <v>Conifères</v>
      </c>
      <c r="B24" s="570"/>
      <c r="C24" s="416"/>
      <c r="D24" s="576"/>
      <c r="E24" s="577"/>
      <c r="F24" s="417"/>
      <c r="G24" s="418" t="str">
        <f>Source!$D$939</f>
        <v>Oui</v>
      </c>
      <c r="H24" s="490" t="str">
        <f>Source!$D$940</f>
        <v>Non</v>
      </c>
      <c r="I24" s="47"/>
    </row>
    <row r="25" spans="1:9" ht="32.450000000000003" customHeight="1" x14ac:dyDescent="0.25">
      <c r="A25" s="595" t="str">
        <f>Source!D984</f>
        <v>Feuillus 
(caduques et persistants)</v>
      </c>
      <c r="B25" s="596"/>
      <c r="C25" s="416"/>
      <c r="D25" s="576"/>
      <c r="E25" s="577"/>
      <c r="F25" s="417"/>
      <c r="G25" s="418" t="str">
        <f>Source!$D$939</f>
        <v>Oui</v>
      </c>
      <c r="H25" s="490" t="str">
        <f>Source!$D$940</f>
        <v>Non</v>
      </c>
      <c r="I25" s="47"/>
    </row>
    <row r="26" spans="1:9" ht="20.45" customHeight="1" x14ac:dyDescent="0.25">
      <c r="A26" s="569" t="str">
        <f>Source!D983</f>
        <v>Arbres fruitiers et petits fruits</v>
      </c>
      <c r="B26" s="570"/>
      <c r="C26" s="416"/>
      <c r="D26" s="576"/>
      <c r="E26" s="577"/>
      <c r="F26" s="417"/>
      <c r="G26" s="418" t="str">
        <f>Source!$D$939</f>
        <v>Oui</v>
      </c>
      <c r="H26" s="490" t="str">
        <f>Source!$D$940</f>
        <v>Non</v>
      </c>
      <c r="I26" s="47"/>
    </row>
    <row r="27" spans="1:9" ht="20.45" customHeight="1" x14ac:dyDescent="0.25">
      <c r="A27" s="569" t="str">
        <f>Source!D986</f>
        <v>Rosiers</v>
      </c>
      <c r="B27" s="570"/>
      <c r="C27" s="416"/>
      <c r="D27" s="576"/>
      <c r="E27" s="577"/>
      <c r="F27" s="417"/>
      <c r="G27" s="418" t="str">
        <f>Source!$D$939</f>
        <v>Oui</v>
      </c>
      <c r="H27" s="490" t="str">
        <f>Source!$D$940</f>
        <v>Non</v>
      </c>
      <c r="I27" s="47"/>
    </row>
    <row r="28" spans="1:9" ht="24" customHeight="1" x14ac:dyDescent="0.25">
      <c r="A28" s="567" t="str">
        <f>Source!D819</f>
        <v>Total des surfaces</v>
      </c>
      <c r="B28" s="568"/>
      <c r="C28" s="420">
        <f>SUM(C16:C27)</f>
        <v>0</v>
      </c>
      <c r="D28" s="593">
        <f>SUM(D16:D27)</f>
        <v>0</v>
      </c>
      <c r="E28" s="594">
        <f>SUM(E16:E27)</f>
        <v>0</v>
      </c>
      <c r="F28" s="421"/>
      <c r="G28" s="110"/>
      <c r="H28" s="110"/>
      <c r="I28" s="47"/>
    </row>
    <row r="29" spans="1:9" ht="39" customHeight="1" x14ac:dyDescent="0.25">
      <c r="A29" s="600" t="str">
        <f>Source!D820</f>
        <v>Surfaces pépinières 
(pour la registration GLOBALG.A.P.)</v>
      </c>
      <c r="B29" s="600"/>
      <c r="C29" s="600"/>
      <c r="D29" s="585" t="str">
        <f>Source!D932</f>
        <v>1/3 (première récolte)</v>
      </c>
      <c r="E29" s="585"/>
      <c r="F29" s="597" t="str">
        <f>Source!D938</f>
        <v>2/3 (récoltes suivantes)</v>
      </c>
      <c r="G29" s="597"/>
      <c r="H29" s="597"/>
      <c r="I29" s="47"/>
    </row>
    <row r="30" spans="1:9" ht="17.25" customHeight="1" x14ac:dyDescent="0.25">
      <c r="A30" s="424" t="str">
        <f>Source!D980</f>
        <v>Arbustes (0.5-1m)
et couvre-sol</v>
      </c>
      <c r="B30" s="425"/>
      <c r="C30" s="47"/>
      <c r="D30" s="422"/>
      <c r="E30" s="422">
        <f t="shared" ref="E30:E35" si="0">ROUND(SUM(D22)/3,2)</f>
        <v>0</v>
      </c>
      <c r="F30" s="47"/>
      <c r="G30" s="475"/>
      <c r="H30" s="422">
        <f t="shared" ref="H30:H35" si="1">ROUND(SUM(D22)/3*2,2)</f>
        <v>0</v>
      </c>
      <c r="I30" s="47"/>
    </row>
    <row r="31" spans="1:9" ht="17.25" customHeight="1" x14ac:dyDescent="0.25">
      <c r="A31" s="424" t="str">
        <f>Source!D822</f>
        <v>Plantes pour haies</v>
      </c>
      <c r="B31" s="425"/>
      <c r="C31" s="423"/>
      <c r="D31" s="422"/>
      <c r="E31" s="422">
        <f t="shared" si="0"/>
        <v>0</v>
      </c>
      <c r="F31" s="47"/>
      <c r="G31" s="475"/>
      <c r="H31" s="422">
        <f t="shared" si="1"/>
        <v>0</v>
      </c>
      <c r="I31" s="47"/>
    </row>
    <row r="32" spans="1:9" ht="17.25" customHeight="1" x14ac:dyDescent="0.25">
      <c r="A32" s="424" t="str">
        <f>Source!D823</f>
        <v>Conifères</v>
      </c>
      <c r="B32" s="425"/>
      <c r="C32" s="423"/>
      <c r="D32" s="422"/>
      <c r="E32" s="422">
        <f t="shared" si="0"/>
        <v>0</v>
      </c>
      <c r="F32" s="47"/>
      <c r="G32" s="475"/>
      <c r="H32" s="422">
        <f t="shared" si="1"/>
        <v>0</v>
      </c>
      <c r="I32" s="47"/>
    </row>
    <row r="33" spans="1:9" ht="17.25" customHeight="1" x14ac:dyDescent="0.25">
      <c r="A33" s="424" t="str">
        <f>Source!D984</f>
        <v>Feuillus 
(caduques et persistants)</v>
      </c>
      <c r="B33" s="425"/>
      <c r="C33" s="423"/>
      <c r="D33" s="422"/>
      <c r="E33" s="422">
        <f t="shared" si="0"/>
        <v>0</v>
      </c>
      <c r="F33" s="47"/>
      <c r="G33" s="475"/>
      <c r="H33" s="422">
        <f t="shared" si="1"/>
        <v>0</v>
      </c>
      <c r="I33" s="47"/>
    </row>
    <row r="34" spans="1:9" ht="17.25" customHeight="1" x14ac:dyDescent="0.25">
      <c r="A34" s="424" t="str">
        <f>Source!D983</f>
        <v>Arbres fruitiers et petits fruits</v>
      </c>
      <c r="B34" s="425"/>
      <c r="C34" s="422"/>
      <c r="D34" s="422"/>
      <c r="E34" s="422">
        <f t="shared" si="0"/>
        <v>0</v>
      </c>
      <c r="F34" s="47"/>
      <c r="G34" s="475"/>
      <c r="H34" s="422">
        <f t="shared" si="1"/>
        <v>0</v>
      </c>
      <c r="I34" s="47"/>
    </row>
    <row r="35" spans="1:9" ht="17.25" customHeight="1" x14ac:dyDescent="0.25">
      <c r="A35" s="424" t="str">
        <f>Source!D825</f>
        <v>Roses</v>
      </c>
      <c r="B35" s="47"/>
      <c r="C35" s="47"/>
      <c r="D35" s="47"/>
      <c r="E35" s="422">
        <f t="shared" si="0"/>
        <v>0</v>
      </c>
      <c r="F35" s="47"/>
      <c r="G35" s="475"/>
      <c r="H35" s="422">
        <f t="shared" si="1"/>
        <v>0</v>
      </c>
      <c r="I35" s="47"/>
    </row>
    <row r="36" spans="1:9" ht="18.75" customHeight="1" x14ac:dyDescent="0.25">
      <c r="A36" s="516"/>
      <c r="B36" s="104"/>
      <c r="C36" s="104"/>
      <c r="D36" s="104"/>
      <c r="E36" s="517"/>
      <c r="F36" s="104"/>
      <c r="G36" s="518"/>
      <c r="H36" s="517"/>
    </row>
    <row r="37" spans="1:9" ht="18.75" customHeight="1" x14ac:dyDescent="0.25">
      <c r="A37" s="516"/>
      <c r="B37" s="104"/>
      <c r="C37" s="104"/>
      <c r="D37" s="104"/>
      <c r="E37" s="517"/>
      <c r="F37" s="104"/>
      <c r="G37" s="104"/>
      <c r="H37" s="517"/>
    </row>
    <row r="38" spans="1:9" ht="27" customHeight="1" x14ac:dyDescent="0.25">
      <c r="A38" s="519" t="str">
        <f>Source!D801</f>
        <v>Site de production 2</v>
      </c>
      <c r="B38" s="499"/>
      <c r="C38" s="582"/>
      <c r="D38" s="582"/>
      <c r="E38" s="582"/>
      <c r="F38" s="582"/>
      <c r="G38" s="582"/>
      <c r="H38" s="582"/>
    </row>
    <row r="39" spans="1:9" ht="18.75" customHeight="1" x14ac:dyDescent="0.25">
      <c r="A39" s="500" t="str">
        <f>Source!D796</f>
        <v>Site avec PHU</v>
      </c>
      <c r="B39" s="503" t="str">
        <f>Source!D797</f>
        <v>Oui</v>
      </c>
      <c r="C39" s="504" t="str">
        <f>Source!D798</f>
        <v>Non</v>
      </c>
      <c r="D39" s="500"/>
      <c r="E39" s="503"/>
      <c r="F39" s="504"/>
      <c r="G39" s="500"/>
      <c r="H39" s="503"/>
    </row>
    <row r="40" spans="1:9" ht="18.75" hidden="1" customHeight="1" x14ac:dyDescent="0.25">
      <c r="A40" s="502"/>
      <c r="B40" s="74"/>
      <c r="C40" s="501"/>
      <c r="D40" s="502"/>
      <c r="E40" s="74"/>
      <c r="F40" s="501"/>
      <c r="G40" s="502"/>
      <c r="H40" s="74"/>
    </row>
    <row r="41" spans="1:9" ht="42.75" hidden="1" customHeight="1" x14ac:dyDescent="0.25">
      <c r="A41" s="499"/>
      <c r="B41" s="499"/>
      <c r="C41" s="499"/>
      <c r="D41" s="499"/>
      <c r="E41" s="499"/>
      <c r="F41" s="499"/>
      <c r="G41" s="499"/>
      <c r="H41" s="499"/>
    </row>
    <row r="42" spans="1:9" ht="14.65" hidden="1" customHeight="1" x14ac:dyDescent="0.25">
      <c r="A42" s="500"/>
      <c r="B42" s="503"/>
      <c r="C42" s="504"/>
      <c r="D42" s="500"/>
      <c r="E42" s="503"/>
      <c r="F42" s="504"/>
      <c r="G42" s="500"/>
      <c r="H42" s="503"/>
    </row>
    <row r="43" spans="1:9" ht="14.65" hidden="1" customHeight="1" x14ac:dyDescent="0.25">
      <c r="A43" s="502"/>
      <c r="B43" s="74"/>
      <c r="C43" s="501"/>
      <c r="D43" s="502"/>
      <c r="E43" s="74"/>
      <c r="F43" s="501"/>
      <c r="G43" s="502"/>
      <c r="H43" s="74"/>
    </row>
    <row r="44" spans="1:9" ht="32.25" hidden="1" customHeight="1" x14ac:dyDescent="0.25">
      <c r="A44" s="499"/>
      <c r="B44" s="499"/>
      <c r="C44" s="499"/>
      <c r="D44" s="499"/>
      <c r="E44" s="499"/>
      <c r="F44" s="499"/>
      <c r="G44" s="499"/>
      <c r="H44" s="499"/>
    </row>
    <row r="45" spans="1:9" ht="12.75" hidden="1" customHeight="1" x14ac:dyDescent="0.25">
      <c r="A45" s="500"/>
      <c r="B45" s="503"/>
      <c r="C45" s="504"/>
      <c r="D45" s="500"/>
      <c r="E45" s="503"/>
      <c r="F45" s="504"/>
      <c r="G45" s="500"/>
      <c r="H45" s="503"/>
    </row>
    <row r="46" spans="1:9" ht="12.75" hidden="1" customHeight="1" x14ac:dyDescent="0.25">
      <c r="A46" s="502"/>
      <c r="B46" s="74"/>
      <c r="C46" s="501"/>
      <c r="D46" s="502"/>
      <c r="E46" s="74"/>
      <c r="F46" s="501"/>
      <c r="G46" s="502"/>
      <c r="H46" s="74"/>
    </row>
    <row r="47" spans="1:9" ht="14.65" hidden="1" customHeight="1" x14ac:dyDescent="0.25">
      <c r="A47" s="499"/>
      <c r="B47" s="499"/>
      <c r="C47" s="499"/>
      <c r="D47" s="499"/>
      <c r="E47" s="499"/>
      <c r="F47" s="499"/>
      <c r="G47" s="499"/>
      <c r="H47" s="499"/>
    </row>
    <row r="48" spans="1:9" ht="31.35" hidden="1" customHeight="1" x14ac:dyDescent="0.25">
      <c r="A48" s="500"/>
      <c r="B48" s="503"/>
      <c r="C48" s="504"/>
      <c r="D48" s="500"/>
      <c r="E48" s="503"/>
      <c r="F48" s="504"/>
      <c r="G48" s="500"/>
      <c r="H48" s="503"/>
    </row>
    <row r="49" spans="1:8" ht="12.75" hidden="1" customHeight="1" x14ac:dyDescent="0.25">
      <c r="A49" s="502"/>
      <c r="B49" s="74"/>
      <c r="C49" s="501"/>
      <c r="D49" s="502"/>
      <c r="E49" s="74"/>
      <c r="F49" s="501"/>
      <c r="G49" s="502"/>
      <c r="H49" s="74"/>
    </row>
    <row r="50" spans="1:8" ht="14.65" hidden="1" customHeight="1" x14ac:dyDescent="0.25">
      <c r="A50" s="499"/>
      <c r="B50" s="499"/>
      <c r="C50" s="499"/>
      <c r="D50" s="499"/>
      <c r="E50" s="499"/>
      <c r="F50" s="499"/>
      <c r="G50" s="499"/>
      <c r="H50" s="499"/>
    </row>
    <row r="51" spans="1:8" ht="14.65" hidden="1" customHeight="1" x14ac:dyDescent="0.25">
      <c r="A51" s="500"/>
      <c r="B51" s="503"/>
      <c r="C51" s="504"/>
      <c r="D51" s="500"/>
      <c r="E51" s="503"/>
      <c r="F51" s="504"/>
      <c r="G51" s="500"/>
      <c r="H51" s="503"/>
    </row>
    <row r="52" spans="1:8" ht="32.25" hidden="1" customHeight="1" x14ac:dyDescent="0.25">
      <c r="A52" s="502"/>
      <c r="B52" s="74"/>
      <c r="C52" s="501"/>
      <c r="D52" s="502"/>
      <c r="E52" s="74"/>
      <c r="F52" s="501"/>
      <c r="G52" s="502"/>
      <c r="H52" s="74"/>
    </row>
    <row r="53" spans="1:8" ht="14.65" hidden="1" customHeight="1" x14ac:dyDescent="0.25">
      <c r="A53" s="499"/>
      <c r="B53" s="499"/>
      <c r="C53" s="499"/>
      <c r="D53" s="499"/>
      <c r="E53" s="499"/>
      <c r="F53" s="499"/>
      <c r="G53" s="499"/>
      <c r="H53" s="499"/>
    </row>
    <row r="54" spans="1:8" ht="14.65" hidden="1" customHeight="1" x14ac:dyDescent="0.25">
      <c r="A54" s="500"/>
      <c r="B54" s="503"/>
      <c r="C54" s="504"/>
      <c r="D54" s="500"/>
      <c r="E54" s="503"/>
      <c r="F54" s="504"/>
      <c r="G54" s="500"/>
      <c r="H54" s="503"/>
    </row>
    <row r="55" spans="1:8" ht="14.65" hidden="1" customHeight="1" x14ac:dyDescent="0.25">
      <c r="A55" s="502"/>
      <c r="B55" s="74"/>
      <c r="C55" s="501"/>
      <c r="D55" s="502"/>
      <c r="E55" s="74"/>
      <c r="F55" s="501"/>
      <c r="G55" s="502"/>
      <c r="H55" s="74"/>
    </row>
    <row r="56" spans="1:8" ht="30.6" hidden="1" customHeight="1" x14ac:dyDescent="0.25">
      <c r="A56" s="499"/>
      <c r="B56" s="499"/>
      <c r="C56" s="499"/>
      <c r="D56" s="499"/>
      <c r="E56" s="499"/>
      <c r="F56" s="499"/>
      <c r="G56" s="499"/>
      <c r="H56" s="499"/>
    </row>
    <row r="57" spans="1:8" ht="16.350000000000001" hidden="1" customHeight="1" x14ac:dyDescent="0.25">
      <c r="A57" s="500"/>
      <c r="B57" s="503"/>
      <c r="C57" s="504"/>
      <c r="D57" s="500"/>
      <c r="E57" s="503"/>
      <c r="F57" s="504"/>
      <c r="G57" s="500"/>
      <c r="H57" s="503"/>
    </row>
    <row r="58" spans="1:8" ht="14.65" hidden="1" customHeight="1" x14ac:dyDescent="0.25">
      <c r="A58" s="502"/>
      <c r="B58" s="74"/>
      <c r="C58" s="501"/>
      <c r="D58" s="502"/>
      <c r="E58" s="74"/>
      <c r="F58" s="501"/>
      <c r="G58" s="502"/>
      <c r="H58" s="74"/>
    </row>
    <row r="59" spans="1:8" ht="40.5" hidden="1" customHeight="1" x14ac:dyDescent="0.25">
      <c r="A59" s="499"/>
      <c r="B59" s="499"/>
      <c r="C59" s="499"/>
      <c r="D59" s="499"/>
      <c r="E59" s="499"/>
      <c r="F59" s="499"/>
      <c r="G59" s="499"/>
      <c r="H59" s="499"/>
    </row>
    <row r="60" spans="1:8" ht="14.65" hidden="1" customHeight="1" x14ac:dyDescent="0.25">
      <c r="A60" s="500"/>
      <c r="B60" s="503"/>
      <c r="C60" s="504"/>
      <c r="D60" s="500"/>
      <c r="E60" s="503"/>
      <c r="F60" s="504"/>
      <c r="G60" s="500"/>
      <c r="H60" s="503"/>
    </row>
    <row r="61" spans="1:8" ht="14.65" hidden="1" customHeight="1" x14ac:dyDescent="0.25">
      <c r="A61" s="502"/>
      <c r="B61" s="74"/>
      <c r="C61" s="501"/>
      <c r="D61" s="502"/>
      <c r="E61" s="74"/>
      <c r="F61" s="501"/>
      <c r="G61" s="502"/>
      <c r="H61" s="74"/>
    </row>
    <row r="62" spans="1:8" ht="14.65" hidden="1" customHeight="1" x14ac:dyDescent="0.25">
      <c r="A62" s="499"/>
      <c r="B62" s="499"/>
      <c r="C62" s="499"/>
      <c r="D62" s="499"/>
      <c r="E62" s="499"/>
      <c r="F62" s="499"/>
      <c r="G62" s="499"/>
      <c r="H62" s="499"/>
    </row>
    <row r="63" spans="1:8" ht="15" hidden="1" customHeight="1" x14ac:dyDescent="0.25">
      <c r="A63" s="500"/>
      <c r="B63" s="503"/>
      <c r="C63" s="504"/>
      <c r="D63" s="500"/>
      <c r="E63" s="503"/>
      <c r="F63" s="504"/>
      <c r="G63" s="500"/>
      <c r="H63" s="503"/>
    </row>
    <row r="64" spans="1:8" ht="14.65" hidden="1" customHeight="1" x14ac:dyDescent="0.25">
      <c r="A64" s="502"/>
      <c r="B64" s="74"/>
      <c r="C64" s="501"/>
      <c r="D64" s="502"/>
      <c r="E64" s="74"/>
      <c r="F64" s="501"/>
      <c r="G64" s="502"/>
      <c r="H64" s="74"/>
    </row>
    <row r="65" spans="1:8" ht="14.65" hidden="1" customHeight="1" x14ac:dyDescent="0.25">
      <c r="A65" s="499"/>
      <c r="B65" s="499"/>
      <c r="C65" s="499"/>
      <c r="D65" s="499"/>
      <c r="E65" s="499"/>
      <c r="F65" s="499"/>
      <c r="G65" s="499"/>
      <c r="H65" s="499"/>
    </row>
    <row r="66" spans="1:8" ht="14.65" hidden="1" customHeight="1" x14ac:dyDescent="0.25">
      <c r="A66" s="500"/>
      <c r="B66" s="503"/>
      <c r="C66" s="504"/>
      <c r="D66" s="500"/>
      <c r="E66" s="503"/>
      <c r="F66" s="504"/>
      <c r="G66" s="500"/>
      <c r="H66" s="503"/>
    </row>
    <row r="67" spans="1:8" ht="14.65" hidden="1" customHeight="1" x14ac:dyDescent="0.25">
      <c r="A67" s="502"/>
      <c r="B67" s="74"/>
      <c r="C67" s="501"/>
      <c r="D67" s="502"/>
      <c r="E67" s="74"/>
      <c r="F67" s="501"/>
      <c r="G67" s="502"/>
      <c r="H67" s="74"/>
    </row>
    <row r="68" spans="1:8" ht="14.65" hidden="1" customHeight="1" x14ac:dyDescent="0.25">
      <c r="A68" s="499"/>
      <c r="B68" s="499"/>
      <c r="C68" s="499"/>
      <c r="D68" s="499"/>
      <c r="E68" s="499"/>
      <c r="F68" s="499"/>
      <c r="G68" s="499"/>
      <c r="H68" s="499"/>
    </row>
    <row r="69" spans="1:8" ht="14.65" hidden="1" customHeight="1" x14ac:dyDescent="0.25">
      <c r="A69" s="500"/>
      <c r="B69" s="503"/>
      <c r="C69" s="504"/>
      <c r="D69" s="500"/>
      <c r="E69" s="503"/>
      <c r="F69" s="504"/>
      <c r="G69" s="500"/>
      <c r="H69" s="503"/>
    </row>
    <row r="70" spans="1:8" ht="14.65" hidden="1" customHeight="1" x14ac:dyDescent="0.25">
      <c r="A70" s="502"/>
      <c r="B70" s="74"/>
      <c r="C70" s="501"/>
      <c r="D70" s="502"/>
      <c r="E70" s="74"/>
      <c r="F70" s="501"/>
      <c r="G70" s="502"/>
      <c r="H70" s="74"/>
    </row>
    <row r="71" spans="1:8" ht="14.65" hidden="1" customHeight="1" x14ac:dyDescent="0.25">
      <c r="A71" s="499"/>
      <c r="B71" s="499"/>
      <c r="C71" s="499"/>
      <c r="D71" s="499"/>
      <c r="E71" s="499"/>
      <c r="F71" s="499"/>
      <c r="G71" s="499"/>
      <c r="H71" s="499"/>
    </row>
    <row r="72" spans="1:8" ht="14.65" hidden="1" customHeight="1" x14ac:dyDescent="0.25">
      <c r="A72" s="500"/>
      <c r="B72" s="503"/>
      <c r="C72" s="504"/>
      <c r="D72" s="500"/>
      <c r="E72" s="503"/>
      <c r="F72" s="504"/>
      <c r="G72" s="500"/>
      <c r="H72" s="503"/>
    </row>
    <row r="73" spans="1:8" ht="14.65" hidden="1" customHeight="1" x14ac:dyDescent="0.25">
      <c r="A73" s="502"/>
      <c r="B73" s="74"/>
      <c r="C73" s="501"/>
      <c r="D73" s="502"/>
      <c r="E73" s="74"/>
      <c r="F73" s="501"/>
      <c r="G73" s="502"/>
      <c r="H73" s="74"/>
    </row>
    <row r="74" spans="1:8" ht="15" hidden="1" customHeight="1" x14ac:dyDescent="0.25">
      <c r="A74" s="499"/>
      <c r="B74" s="499"/>
      <c r="C74" s="499"/>
      <c r="D74" s="499"/>
      <c r="E74" s="499"/>
      <c r="F74" s="499"/>
      <c r="G74" s="499"/>
      <c r="H74" s="499"/>
    </row>
    <row r="75" spans="1:8" ht="17.25" hidden="1" customHeight="1" x14ac:dyDescent="0.25">
      <c r="A75" s="500"/>
      <c r="B75" s="503"/>
      <c r="C75" s="504"/>
      <c r="D75" s="500"/>
      <c r="E75" s="503"/>
      <c r="F75" s="504"/>
      <c r="G75" s="500"/>
      <c r="H75" s="503"/>
    </row>
    <row r="76" spans="1:8" ht="14.25" hidden="1" customHeight="1" x14ac:dyDescent="0.25">
      <c r="A76" s="502"/>
      <c r="B76" s="74"/>
      <c r="C76" s="501"/>
      <c r="D76" s="502"/>
      <c r="E76" s="74"/>
      <c r="F76" s="501"/>
      <c r="G76" s="502"/>
      <c r="H76" s="74"/>
    </row>
    <row r="77" spans="1:8" ht="8.25" hidden="1" customHeight="1" x14ac:dyDescent="0.25">
      <c r="A77" s="499"/>
      <c r="B77" s="499"/>
      <c r="C77" s="499"/>
      <c r="D77" s="499"/>
      <c r="E77" s="499"/>
      <c r="F77" s="499"/>
      <c r="G77" s="499"/>
      <c r="H77" s="499"/>
    </row>
    <row r="78" spans="1:8" ht="14.65" hidden="1" customHeight="1" x14ac:dyDescent="0.25">
      <c r="A78" s="500"/>
      <c r="B78" s="503"/>
      <c r="C78" s="504"/>
      <c r="D78" s="500"/>
      <c r="E78" s="503"/>
      <c r="F78" s="504"/>
      <c r="G78" s="500"/>
      <c r="H78" s="503"/>
    </row>
    <row r="79" spans="1:8" ht="21.75" hidden="1" customHeight="1" x14ac:dyDescent="0.25">
      <c r="A79" s="502"/>
      <c r="B79" s="74"/>
      <c r="C79" s="501"/>
      <c r="D79" s="502"/>
      <c r="E79" s="74"/>
      <c r="F79" s="501"/>
      <c r="G79" s="502"/>
      <c r="H79" s="74"/>
    </row>
    <row r="80" spans="1:8" ht="22.5" hidden="1" customHeight="1" x14ac:dyDescent="0.25">
      <c r="A80" s="499"/>
      <c r="B80" s="499"/>
      <c r="C80" s="499"/>
      <c r="D80" s="499"/>
      <c r="E80" s="499"/>
      <c r="F80" s="499"/>
      <c r="G80" s="499"/>
      <c r="H80" s="499"/>
    </row>
    <row r="81" spans="1:8" ht="12.75" hidden="1" customHeight="1" x14ac:dyDescent="0.25">
      <c r="A81" s="500"/>
      <c r="B81" s="503"/>
      <c r="C81" s="504"/>
      <c r="D81" s="500"/>
      <c r="E81" s="503"/>
      <c r="F81" s="504"/>
      <c r="G81" s="500"/>
      <c r="H81" s="503"/>
    </row>
    <row r="82" spans="1:8" ht="14.65" hidden="1" customHeight="1" x14ac:dyDescent="0.25">
      <c r="A82" s="502"/>
      <c r="B82" s="74"/>
      <c r="C82" s="501"/>
      <c r="D82" s="502"/>
      <c r="E82" s="74"/>
      <c r="F82" s="501"/>
      <c r="G82" s="502"/>
      <c r="H82" s="74"/>
    </row>
    <row r="83" spans="1:8" ht="14.65" hidden="1" customHeight="1" x14ac:dyDescent="0.25">
      <c r="A83" s="499"/>
      <c r="B83" s="499"/>
      <c r="C83" s="499"/>
      <c r="D83" s="499"/>
      <c r="E83" s="499"/>
      <c r="F83" s="499"/>
      <c r="G83" s="499"/>
      <c r="H83" s="499"/>
    </row>
    <row r="84" spans="1:8" ht="14.65" hidden="1" customHeight="1" x14ac:dyDescent="0.25">
      <c r="A84" s="500"/>
      <c r="B84" s="503"/>
      <c r="C84" s="504"/>
      <c r="D84" s="500"/>
      <c r="E84" s="503"/>
      <c r="F84" s="504"/>
      <c r="G84" s="500"/>
      <c r="H84" s="503"/>
    </row>
    <row r="85" spans="1:8" ht="14.65" hidden="1" customHeight="1" x14ac:dyDescent="0.25">
      <c r="A85" s="502"/>
      <c r="B85" s="74"/>
      <c r="C85" s="501"/>
      <c r="D85" s="502"/>
      <c r="E85" s="74"/>
      <c r="F85" s="501"/>
      <c r="G85" s="502"/>
      <c r="H85" s="74"/>
    </row>
    <row r="86" spans="1:8" ht="14.65" hidden="1" customHeight="1" x14ac:dyDescent="0.25">
      <c r="A86" s="499"/>
      <c r="B86" s="499"/>
      <c r="C86" s="499"/>
      <c r="D86" s="499"/>
      <c r="E86" s="499"/>
      <c r="F86" s="499"/>
      <c r="G86" s="499"/>
      <c r="H86" s="499"/>
    </row>
    <row r="87" spans="1:8" ht="12.75" hidden="1" customHeight="1" x14ac:dyDescent="0.25">
      <c r="A87" s="500"/>
      <c r="B87" s="503"/>
      <c r="C87" s="504"/>
      <c r="D87" s="500"/>
      <c r="E87" s="503"/>
      <c r="F87" s="504"/>
      <c r="G87" s="500"/>
      <c r="H87" s="503"/>
    </row>
    <row r="88" spans="1:8" ht="14.65" hidden="1" customHeight="1" x14ac:dyDescent="0.25">
      <c r="A88" s="502"/>
      <c r="B88" s="74"/>
      <c r="C88" s="501"/>
      <c r="D88" s="502"/>
      <c r="E88" s="74"/>
      <c r="F88" s="501"/>
      <c r="G88" s="502"/>
      <c r="H88" s="74"/>
    </row>
    <row r="89" spans="1:8" ht="5.25" hidden="1" customHeight="1" x14ac:dyDescent="0.25">
      <c r="A89" s="499"/>
      <c r="B89" s="499"/>
      <c r="C89" s="499"/>
      <c r="D89" s="499"/>
      <c r="E89" s="499"/>
      <c r="F89" s="499"/>
      <c r="G89" s="499"/>
      <c r="H89" s="499"/>
    </row>
    <row r="90" spans="1:8" ht="32.25" hidden="1" customHeight="1" x14ac:dyDescent="0.25">
      <c r="A90" s="500"/>
      <c r="B90" s="503"/>
      <c r="C90" s="504"/>
      <c r="D90" s="500"/>
      <c r="E90" s="503"/>
      <c r="F90" s="504"/>
      <c r="G90" s="500"/>
      <c r="H90" s="503"/>
    </row>
    <row r="91" spans="1:8" ht="12.75" hidden="1" customHeight="1" x14ac:dyDescent="0.25">
      <c r="A91" s="502"/>
      <c r="B91" s="74"/>
      <c r="C91" s="501"/>
      <c r="D91" s="502"/>
      <c r="E91" s="74"/>
      <c r="F91" s="501"/>
      <c r="G91" s="502"/>
      <c r="H91" s="74"/>
    </row>
    <row r="92" spans="1:8" ht="12.75" hidden="1" customHeight="1" x14ac:dyDescent="0.25">
      <c r="A92" s="499"/>
      <c r="B92" s="499"/>
      <c r="C92" s="499"/>
      <c r="D92" s="499"/>
      <c r="E92" s="499"/>
      <c r="F92" s="499"/>
      <c r="G92" s="499"/>
      <c r="H92" s="499"/>
    </row>
    <row r="93" spans="1:8" ht="14.65" hidden="1" customHeight="1" x14ac:dyDescent="0.25">
      <c r="A93" s="500"/>
      <c r="B93" s="503"/>
      <c r="C93" s="504"/>
      <c r="D93" s="500"/>
      <c r="E93" s="503"/>
      <c r="F93" s="504"/>
      <c r="G93" s="500"/>
      <c r="H93" s="503"/>
    </row>
    <row r="94" spans="1:8" ht="14.65" hidden="1" customHeight="1" x14ac:dyDescent="0.25">
      <c r="A94" s="502"/>
      <c r="B94" s="74"/>
      <c r="C94" s="501"/>
      <c r="D94" s="502"/>
      <c r="E94" s="74"/>
      <c r="F94" s="501"/>
      <c r="G94" s="502"/>
      <c r="H94" s="74"/>
    </row>
    <row r="95" spans="1:8" ht="14.65" hidden="1" customHeight="1" x14ac:dyDescent="0.25">
      <c r="A95" s="499"/>
      <c r="B95" s="499"/>
      <c r="C95" s="499"/>
      <c r="D95" s="499"/>
      <c r="E95" s="499"/>
      <c r="F95" s="499"/>
      <c r="G95" s="499"/>
      <c r="H95" s="499"/>
    </row>
    <row r="96" spans="1:8" ht="6.75" hidden="1" customHeight="1" x14ac:dyDescent="0.25">
      <c r="A96" s="500"/>
      <c r="B96" s="503"/>
      <c r="C96" s="504"/>
      <c r="D96" s="500"/>
      <c r="E96" s="503"/>
      <c r="F96" s="504"/>
      <c r="G96" s="500"/>
      <c r="H96" s="503"/>
    </row>
    <row r="97" spans="1:8" ht="37.5" hidden="1" customHeight="1" x14ac:dyDescent="0.25">
      <c r="A97" s="502"/>
      <c r="B97" s="74"/>
      <c r="C97" s="501"/>
      <c r="D97" s="502"/>
      <c r="E97" s="74"/>
      <c r="F97" s="501"/>
      <c r="G97" s="502"/>
      <c r="H97" s="74"/>
    </row>
    <row r="98" spans="1:8" ht="8.25" hidden="1" customHeight="1" x14ac:dyDescent="0.25">
      <c r="A98" s="499"/>
      <c r="B98" s="499"/>
      <c r="C98" s="499"/>
      <c r="D98" s="499"/>
      <c r="E98" s="499"/>
      <c r="F98" s="499"/>
      <c r="G98" s="499"/>
      <c r="H98" s="499"/>
    </row>
    <row r="99" spans="1:8" ht="14.65" hidden="1" customHeight="1" x14ac:dyDescent="0.25">
      <c r="A99" s="500"/>
      <c r="B99" s="503"/>
      <c r="C99" s="504"/>
      <c r="D99" s="500"/>
      <c r="E99" s="503"/>
      <c r="F99" s="504"/>
      <c r="G99" s="500"/>
      <c r="H99" s="503"/>
    </row>
    <row r="100" spans="1:8" ht="28.5" hidden="1" customHeight="1" x14ac:dyDescent="0.25">
      <c r="A100" s="502"/>
      <c r="B100" s="74"/>
      <c r="C100" s="501"/>
      <c r="D100" s="502"/>
      <c r="E100" s="74"/>
      <c r="F100" s="501"/>
      <c r="G100" s="502"/>
      <c r="H100" s="74"/>
    </row>
    <row r="101" spans="1:8" ht="14.65" hidden="1" customHeight="1" x14ac:dyDescent="0.25">
      <c r="A101" s="499"/>
      <c r="B101" s="499"/>
      <c r="C101" s="499"/>
      <c r="D101" s="499"/>
      <c r="E101" s="499"/>
      <c r="F101" s="499"/>
      <c r="G101" s="499"/>
      <c r="H101" s="499"/>
    </row>
    <row r="102" spans="1:8" ht="14.65" hidden="1" customHeight="1" x14ac:dyDescent="0.25">
      <c r="A102" s="500"/>
      <c r="B102" s="503"/>
      <c r="C102" s="504"/>
      <c r="D102" s="500"/>
      <c r="E102" s="503"/>
      <c r="F102" s="504"/>
      <c r="G102" s="500"/>
      <c r="H102" s="503"/>
    </row>
    <row r="103" spans="1:8" ht="17.25" hidden="1" customHeight="1" x14ac:dyDescent="0.25">
      <c r="A103" s="502"/>
      <c r="B103" s="74"/>
      <c r="C103" s="501"/>
      <c r="D103" s="502"/>
      <c r="E103" s="74"/>
      <c r="F103" s="501"/>
      <c r="G103" s="502"/>
      <c r="H103" s="74"/>
    </row>
    <row r="104" spans="1:8" ht="14.65" hidden="1" customHeight="1" x14ac:dyDescent="0.25">
      <c r="A104" s="499"/>
      <c r="B104" s="499"/>
      <c r="C104" s="499"/>
      <c r="D104" s="499"/>
      <c r="E104" s="499"/>
      <c r="F104" s="499"/>
      <c r="G104" s="499"/>
      <c r="H104" s="499"/>
    </row>
    <row r="105" spans="1:8" ht="14.65" hidden="1" customHeight="1" x14ac:dyDescent="0.25">
      <c r="A105" s="500"/>
      <c r="B105" s="503"/>
      <c r="C105" s="504"/>
      <c r="D105" s="500"/>
      <c r="E105" s="503"/>
      <c r="F105" s="504"/>
      <c r="G105" s="500"/>
      <c r="H105" s="503"/>
    </row>
    <row r="106" spans="1:8" ht="14.65" hidden="1" customHeight="1" x14ac:dyDescent="0.25">
      <c r="A106" s="502"/>
      <c r="B106" s="74"/>
      <c r="C106" s="501"/>
      <c r="D106" s="502"/>
      <c r="E106" s="74"/>
      <c r="F106" s="501"/>
      <c r="G106" s="502"/>
      <c r="H106" s="74"/>
    </row>
    <row r="107" spans="1:8" ht="15" hidden="1" customHeight="1" x14ac:dyDescent="0.25">
      <c r="A107" s="499"/>
      <c r="B107" s="499"/>
      <c r="C107" s="499"/>
      <c r="D107" s="499"/>
      <c r="E107" s="499"/>
      <c r="F107" s="499"/>
      <c r="G107" s="499"/>
      <c r="H107" s="499"/>
    </row>
    <row r="108" spans="1:8" ht="14.65" hidden="1" customHeight="1" x14ac:dyDescent="0.25">
      <c r="A108" s="500"/>
      <c r="B108" s="503"/>
      <c r="C108" s="504"/>
      <c r="D108" s="500"/>
      <c r="E108" s="503"/>
      <c r="F108" s="504"/>
      <c r="G108" s="500"/>
      <c r="H108" s="503"/>
    </row>
    <row r="109" spans="1:8" ht="14.65" hidden="1" customHeight="1" x14ac:dyDescent="0.25">
      <c r="A109" s="502"/>
      <c r="B109" s="74"/>
      <c r="C109" s="501"/>
      <c r="D109" s="502"/>
      <c r="E109" s="74"/>
      <c r="F109" s="501"/>
      <c r="G109" s="502"/>
      <c r="H109" s="74"/>
    </row>
    <row r="110" spans="1:8" ht="30" hidden="1" customHeight="1" x14ac:dyDescent="0.25">
      <c r="A110" s="499"/>
      <c r="B110" s="499"/>
      <c r="C110" s="499"/>
      <c r="D110" s="499"/>
      <c r="E110" s="499"/>
      <c r="F110" s="499"/>
      <c r="G110" s="499"/>
      <c r="H110" s="499"/>
    </row>
    <row r="111" spans="1:8" ht="14.65" hidden="1" customHeight="1" x14ac:dyDescent="0.25">
      <c r="A111" s="500"/>
      <c r="B111" s="503"/>
      <c r="C111" s="504"/>
      <c r="D111" s="500"/>
      <c r="E111" s="503"/>
      <c r="F111" s="504"/>
      <c r="G111" s="500"/>
      <c r="H111" s="503"/>
    </row>
    <row r="112" spans="1:8" ht="14.65" hidden="1" customHeight="1" x14ac:dyDescent="0.25">
      <c r="A112" s="502"/>
      <c r="B112" s="74"/>
      <c r="C112" s="501"/>
      <c r="D112" s="502"/>
      <c r="E112" s="74"/>
      <c r="F112" s="501"/>
      <c r="G112" s="502"/>
      <c r="H112" s="74"/>
    </row>
    <row r="113" spans="1:8" ht="14.65" hidden="1" customHeight="1" x14ac:dyDescent="0.25">
      <c r="A113" s="499"/>
      <c r="B113" s="499"/>
      <c r="C113" s="499"/>
      <c r="D113" s="499"/>
      <c r="E113" s="499"/>
      <c r="F113" s="499"/>
      <c r="G113" s="499"/>
      <c r="H113" s="499"/>
    </row>
    <row r="114" spans="1:8" ht="30" hidden="1" customHeight="1" x14ac:dyDescent="0.25">
      <c r="A114" s="500"/>
      <c r="B114" s="503"/>
      <c r="C114" s="504"/>
      <c r="D114" s="500"/>
      <c r="E114" s="503"/>
      <c r="F114" s="504"/>
      <c r="G114" s="500"/>
      <c r="H114" s="503"/>
    </row>
    <row r="115" spans="1:8" ht="17.25" hidden="1" customHeight="1" x14ac:dyDescent="0.25">
      <c r="A115" s="502"/>
      <c r="B115" s="74"/>
      <c r="C115" s="501"/>
      <c r="D115" s="502"/>
      <c r="E115" s="74"/>
      <c r="F115" s="501"/>
      <c r="G115" s="502"/>
      <c r="H115" s="74"/>
    </row>
    <row r="116" spans="1:8" ht="17.25" hidden="1" customHeight="1" x14ac:dyDescent="0.25">
      <c r="A116" s="499"/>
      <c r="B116" s="499"/>
      <c r="C116" s="499"/>
      <c r="D116" s="499"/>
      <c r="E116" s="499"/>
      <c r="F116" s="499"/>
      <c r="G116" s="499"/>
      <c r="H116" s="499"/>
    </row>
    <row r="117" spans="1:8" ht="14.65" hidden="1" customHeight="1" x14ac:dyDescent="0.25">
      <c r="A117" s="500"/>
      <c r="B117" s="503"/>
      <c r="C117" s="504"/>
      <c r="D117" s="500"/>
      <c r="E117" s="503"/>
      <c r="F117" s="504"/>
      <c r="G117" s="500"/>
      <c r="H117" s="503"/>
    </row>
    <row r="118" spans="1:8" ht="31.5" hidden="1" customHeight="1" x14ac:dyDescent="0.25">
      <c r="A118" s="502"/>
      <c r="B118" s="74"/>
      <c r="C118" s="501"/>
      <c r="D118" s="502"/>
      <c r="E118" s="74"/>
      <c r="F118" s="501"/>
      <c r="G118" s="502"/>
      <c r="H118" s="74"/>
    </row>
    <row r="119" spans="1:8" ht="14.65" hidden="1" customHeight="1" x14ac:dyDescent="0.25">
      <c r="A119" s="499"/>
      <c r="B119" s="499"/>
      <c r="C119" s="499"/>
      <c r="D119" s="499"/>
      <c r="E119" s="499"/>
      <c r="F119" s="499"/>
      <c r="G119" s="499"/>
      <c r="H119" s="499"/>
    </row>
    <row r="120" spans="1:8" ht="14.65" hidden="1" customHeight="1" x14ac:dyDescent="0.25">
      <c r="A120" s="500"/>
      <c r="B120" s="503"/>
      <c r="C120" s="504"/>
      <c r="D120" s="500"/>
      <c r="E120" s="503"/>
      <c r="F120" s="504"/>
      <c r="G120" s="500"/>
      <c r="H120" s="503"/>
    </row>
    <row r="121" spans="1:8" ht="22.5" hidden="1" customHeight="1" x14ac:dyDescent="0.25">
      <c r="A121" s="502"/>
      <c r="B121" s="74"/>
      <c r="C121" s="501"/>
      <c r="D121" s="502"/>
      <c r="E121" s="74"/>
      <c r="F121" s="501"/>
      <c r="G121" s="502"/>
      <c r="H121" s="74"/>
    </row>
    <row r="122" spans="1:8" ht="14.65" hidden="1" customHeight="1" x14ac:dyDescent="0.25">
      <c r="A122" s="499"/>
      <c r="B122" s="499"/>
      <c r="C122" s="499"/>
      <c r="D122" s="499"/>
      <c r="E122" s="499"/>
      <c r="F122" s="499"/>
      <c r="G122" s="499"/>
      <c r="H122" s="499"/>
    </row>
    <row r="123" spans="1:8" ht="14.65" hidden="1" customHeight="1" x14ac:dyDescent="0.25">
      <c r="A123" s="500"/>
      <c r="B123" s="503"/>
      <c r="C123" s="504"/>
      <c r="D123" s="500"/>
      <c r="E123" s="503"/>
      <c r="F123" s="504"/>
      <c r="G123" s="500"/>
      <c r="H123" s="503"/>
    </row>
    <row r="124" spans="1:8" ht="14.65" hidden="1" customHeight="1" x14ac:dyDescent="0.25">
      <c r="A124" s="502"/>
      <c r="B124" s="74"/>
      <c r="C124" s="501"/>
      <c r="D124" s="502"/>
      <c r="E124" s="74"/>
      <c r="F124" s="501"/>
      <c r="G124" s="502"/>
      <c r="H124" s="74"/>
    </row>
    <row r="125" spans="1:8" ht="14.65" hidden="1" customHeight="1" x14ac:dyDescent="0.25">
      <c r="A125" s="499"/>
      <c r="B125" s="499"/>
      <c r="C125" s="499"/>
      <c r="D125" s="499"/>
      <c r="E125" s="499"/>
      <c r="F125" s="499"/>
      <c r="G125" s="499"/>
      <c r="H125" s="499"/>
    </row>
    <row r="126" spans="1:8" ht="14.65" hidden="1" customHeight="1" x14ac:dyDescent="0.25">
      <c r="A126" s="500"/>
      <c r="B126" s="503"/>
      <c r="C126" s="504"/>
      <c r="D126" s="500"/>
      <c r="E126" s="503"/>
      <c r="F126" s="504"/>
      <c r="G126" s="500"/>
      <c r="H126" s="503"/>
    </row>
    <row r="127" spans="1:8" ht="14.65" hidden="1" customHeight="1" x14ac:dyDescent="0.25">
      <c r="A127" s="502"/>
      <c r="B127" s="74"/>
      <c r="C127" s="501"/>
      <c r="D127" s="502"/>
      <c r="E127" s="74"/>
      <c r="F127" s="501"/>
      <c r="G127" s="502"/>
      <c r="H127" s="74"/>
    </row>
    <row r="128" spans="1:8" ht="14.65" hidden="1" customHeight="1" x14ac:dyDescent="0.25">
      <c r="A128" s="499"/>
      <c r="B128" s="499"/>
      <c r="C128" s="499"/>
      <c r="D128" s="499"/>
      <c r="E128" s="499"/>
      <c r="F128" s="499"/>
      <c r="G128" s="499"/>
      <c r="H128" s="499"/>
    </row>
    <row r="129" spans="1:8" ht="14.65" hidden="1" customHeight="1" x14ac:dyDescent="0.25">
      <c r="A129" s="500"/>
      <c r="B129" s="503"/>
      <c r="C129" s="504"/>
      <c r="D129" s="500"/>
      <c r="E129" s="503"/>
      <c r="F129" s="504"/>
      <c r="G129" s="500"/>
      <c r="H129" s="503"/>
    </row>
    <row r="130" spans="1:8" ht="6.75" hidden="1" customHeight="1" x14ac:dyDescent="0.25">
      <c r="A130" s="502"/>
      <c r="B130" s="74"/>
      <c r="C130" s="501"/>
      <c r="D130" s="502"/>
      <c r="E130" s="74"/>
      <c r="F130" s="501"/>
      <c r="G130" s="502"/>
      <c r="H130" s="74"/>
    </row>
    <row r="131" spans="1:8" ht="49.5" hidden="1" customHeight="1" x14ac:dyDescent="0.25">
      <c r="A131" s="499"/>
      <c r="B131" s="499"/>
      <c r="C131" s="499"/>
      <c r="D131" s="499"/>
      <c r="E131" s="499"/>
      <c r="F131" s="499"/>
      <c r="G131" s="499"/>
      <c r="H131" s="499"/>
    </row>
    <row r="132" spans="1:8" ht="14.65" hidden="1" customHeight="1" x14ac:dyDescent="0.25">
      <c r="A132" s="500"/>
      <c r="B132" s="503"/>
      <c r="C132" s="504"/>
      <c r="D132" s="500"/>
      <c r="E132" s="503"/>
      <c r="F132" s="504"/>
      <c r="G132" s="500"/>
      <c r="H132" s="503"/>
    </row>
    <row r="133" spans="1:8" ht="14.65" hidden="1" customHeight="1" x14ac:dyDescent="0.25">
      <c r="A133" s="502"/>
      <c r="B133" s="74"/>
      <c r="C133" s="501"/>
      <c r="D133" s="502"/>
      <c r="E133" s="74"/>
      <c r="F133" s="501"/>
      <c r="G133" s="502"/>
      <c r="H133" s="74"/>
    </row>
    <row r="134" spans="1:8" ht="14.65" hidden="1" customHeight="1" x14ac:dyDescent="0.25">
      <c r="A134" s="499"/>
      <c r="B134" s="499"/>
      <c r="C134" s="499"/>
      <c r="D134" s="499"/>
      <c r="E134" s="499"/>
      <c r="F134" s="499"/>
      <c r="G134" s="499"/>
      <c r="H134" s="499"/>
    </row>
    <row r="135" spans="1:8" ht="14.65" hidden="1" customHeight="1" x14ac:dyDescent="0.25">
      <c r="A135" s="500"/>
      <c r="B135" s="503"/>
      <c r="C135" s="504"/>
      <c r="D135" s="500"/>
      <c r="E135" s="503"/>
      <c r="F135" s="504"/>
      <c r="G135" s="500"/>
      <c r="H135" s="503"/>
    </row>
    <row r="136" spans="1:8" ht="12.75" hidden="1" customHeight="1" x14ac:dyDescent="0.25">
      <c r="A136" s="502"/>
      <c r="B136" s="74"/>
      <c r="C136" s="501"/>
      <c r="D136" s="502"/>
      <c r="E136" s="74"/>
      <c r="F136" s="501"/>
      <c r="G136" s="502"/>
      <c r="H136" s="74"/>
    </row>
    <row r="137" spans="1:8" ht="14.65" hidden="1" customHeight="1" x14ac:dyDescent="0.25">
      <c r="A137" s="499"/>
      <c r="B137" s="499"/>
      <c r="C137" s="499"/>
      <c r="D137" s="499"/>
      <c r="E137" s="499"/>
      <c r="F137" s="499"/>
      <c r="G137" s="499"/>
      <c r="H137" s="499"/>
    </row>
    <row r="138" spans="1:8" ht="6.75" hidden="1" customHeight="1" x14ac:dyDescent="0.25">
      <c r="A138" s="500"/>
      <c r="B138" s="503"/>
      <c r="C138" s="504"/>
      <c r="D138" s="500"/>
      <c r="E138" s="503"/>
      <c r="F138" s="504"/>
      <c r="G138" s="500"/>
      <c r="H138" s="503"/>
    </row>
    <row r="139" spans="1:8" ht="42.75" hidden="1" customHeight="1" x14ac:dyDescent="0.25">
      <c r="A139" s="502"/>
      <c r="B139" s="74"/>
      <c r="C139" s="501"/>
      <c r="D139" s="502"/>
      <c r="E139" s="74"/>
      <c r="F139" s="501"/>
      <c r="G139" s="502"/>
      <c r="H139" s="74"/>
    </row>
    <row r="140" spans="1:8" ht="12.75" hidden="1" customHeight="1" x14ac:dyDescent="0.25">
      <c r="A140" s="499"/>
      <c r="B140" s="499"/>
      <c r="C140" s="499"/>
      <c r="D140" s="499"/>
      <c r="E140" s="499"/>
      <c r="F140" s="499"/>
      <c r="G140" s="499"/>
      <c r="H140" s="499"/>
    </row>
    <row r="141" spans="1:8" ht="14.65" hidden="1" customHeight="1" x14ac:dyDescent="0.25">
      <c r="A141" s="500"/>
      <c r="B141" s="503"/>
      <c r="C141" s="504"/>
      <c r="D141" s="500"/>
      <c r="E141" s="503"/>
      <c r="F141" s="504"/>
      <c r="G141" s="500"/>
      <c r="H141" s="503"/>
    </row>
    <row r="142" spans="1:8" ht="17.25" hidden="1" customHeight="1" x14ac:dyDescent="0.25">
      <c r="A142" s="502"/>
      <c r="B142" s="74"/>
      <c r="C142" s="501"/>
      <c r="D142" s="502"/>
      <c r="E142" s="74"/>
      <c r="F142" s="501"/>
      <c r="G142" s="502"/>
      <c r="H142" s="74"/>
    </row>
    <row r="143" spans="1:8" ht="14.65" hidden="1" customHeight="1" x14ac:dyDescent="0.25">
      <c r="A143" s="499"/>
      <c r="B143" s="499"/>
      <c r="C143" s="499"/>
      <c r="D143" s="499"/>
      <c r="E143" s="499"/>
      <c r="F143" s="499"/>
      <c r="G143" s="499"/>
      <c r="H143" s="499"/>
    </row>
    <row r="144" spans="1:8" ht="28.5" hidden="1" customHeight="1" x14ac:dyDescent="0.25">
      <c r="A144" s="500"/>
      <c r="B144" s="503"/>
      <c r="C144" s="504"/>
      <c r="D144" s="500"/>
      <c r="E144" s="503"/>
      <c r="F144" s="504"/>
      <c r="G144" s="500"/>
      <c r="H144" s="503"/>
    </row>
    <row r="145" spans="1:8" ht="14.65" hidden="1" customHeight="1" x14ac:dyDescent="0.25">
      <c r="A145" s="502"/>
      <c r="B145" s="74"/>
      <c r="C145" s="501"/>
      <c r="D145" s="502"/>
      <c r="E145" s="74"/>
      <c r="F145" s="501"/>
      <c r="G145" s="502"/>
      <c r="H145" s="74"/>
    </row>
    <row r="146" spans="1:8" ht="15" hidden="1" customHeight="1" x14ac:dyDescent="0.25">
      <c r="A146" s="499"/>
      <c r="B146" s="499"/>
      <c r="C146" s="499"/>
      <c r="D146" s="499"/>
      <c r="E146" s="499"/>
      <c r="F146" s="499"/>
      <c r="G146" s="499"/>
      <c r="H146" s="499"/>
    </row>
    <row r="147" spans="1:8" ht="14.65" hidden="1" customHeight="1" x14ac:dyDescent="0.25">
      <c r="A147" s="500"/>
      <c r="B147" s="503"/>
      <c r="C147" s="504"/>
      <c r="D147" s="500"/>
      <c r="E147" s="503"/>
      <c r="F147" s="504"/>
      <c r="G147" s="500"/>
      <c r="H147" s="503"/>
    </row>
    <row r="148" spans="1:8" ht="33" hidden="1" customHeight="1" x14ac:dyDescent="0.25">
      <c r="A148" s="502"/>
      <c r="B148" s="74"/>
      <c r="C148" s="501"/>
      <c r="D148" s="502"/>
      <c r="E148" s="74"/>
      <c r="F148" s="501"/>
      <c r="G148" s="502"/>
      <c r="H148" s="74"/>
    </row>
    <row r="149" spans="1:8" ht="14.65" hidden="1" customHeight="1" x14ac:dyDescent="0.25">
      <c r="A149" s="499"/>
      <c r="B149" s="499"/>
      <c r="C149" s="499"/>
      <c r="D149" s="499"/>
      <c r="E149" s="499"/>
      <c r="F149" s="499"/>
      <c r="G149" s="499"/>
      <c r="H149" s="499"/>
    </row>
    <row r="150" spans="1:8" ht="14.65" hidden="1" customHeight="1" x14ac:dyDescent="0.25">
      <c r="A150" s="500"/>
      <c r="B150" s="503"/>
      <c r="C150" s="504"/>
      <c r="D150" s="500"/>
      <c r="E150" s="503"/>
      <c r="F150" s="504"/>
      <c r="G150" s="500"/>
      <c r="H150" s="503"/>
    </row>
    <row r="151" spans="1:8" ht="14.65" hidden="1" customHeight="1" x14ac:dyDescent="0.25">
      <c r="A151" s="502"/>
      <c r="B151" s="74"/>
      <c r="C151" s="501"/>
      <c r="D151" s="502"/>
      <c r="E151" s="74"/>
      <c r="F151" s="501"/>
      <c r="G151" s="502"/>
      <c r="H151" s="74"/>
    </row>
    <row r="152" spans="1:8" ht="30" hidden="1" customHeight="1" x14ac:dyDescent="0.25">
      <c r="A152" s="499"/>
      <c r="B152" s="499"/>
      <c r="C152" s="499"/>
      <c r="D152" s="499"/>
      <c r="E152" s="499"/>
      <c r="F152" s="499"/>
      <c r="G152" s="499"/>
      <c r="H152" s="499"/>
    </row>
    <row r="153" spans="1:8" ht="14.65" hidden="1" customHeight="1" x14ac:dyDescent="0.25">
      <c r="A153" s="500"/>
      <c r="B153" s="503"/>
      <c r="C153" s="504"/>
      <c r="D153" s="500"/>
      <c r="E153" s="503"/>
      <c r="F153" s="504"/>
      <c r="G153" s="500"/>
      <c r="H153" s="503"/>
    </row>
    <row r="154" spans="1:8" ht="14.65" hidden="1" customHeight="1" x14ac:dyDescent="0.25">
      <c r="A154" s="502"/>
      <c r="B154" s="74"/>
      <c r="C154" s="501"/>
      <c r="D154" s="502"/>
      <c r="E154" s="74"/>
      <c r="F154" s="501"/>
      <c r="G154" s="502"/>
      <c r="H154" s="74"/>
    </row>
    <row r="155" spans="1:8" ht="14.65" hidden="1" customHeight="1" x14ac:dyDescent="0.25">
      <c r="A155" s="499"/>
      <c r="B155" s="499"/>
      <c r="C155" s="499"/>
      <c r="D155" s="499"/>
      <c r="E155" s="499"/>
      <c r="F155" s="499"/>
      <c r="G155" s="499"/>
      <c r="H155" s="499"/>
    </row>
    <row r="156" spans="1:8" ht="17.25" hidden="1" customHeight="1" x14ac:dyDescent="0.25">
      <c r="A156" s="500"/>
      <c r="B156" s="503"/>
      <c r="C156" s="504"/>
      <c r="D156" s="500"/>
      <c r="E156" s="503"/>
      <c r="F156" s="504"/>
      <c r="G156" s="500"/>
      <c r="H156" s="503"/>
    </row>
    <row r="157" spans="1:8" ht="17.25" hidden="1" customHeight="1" x14ac:dyDescent="0.25">
      <c r="A157" s="502"/>
      <c r="B157" s="74"/>
      <c r="C157" s="501"/>
      <c r="D157" s="502"/>
      <c r="E157" s="74"/>
      <c r="F157" s="501"/>
      <c r="G157" s="502"/>
      <c r="H157" s="74"/>
    </row>
    <row r="158" spans="1:8" ht="15.75" hidden="1" customHeight="1" x14ac:dyDescent="0.25">
      <c r="A158" s="499"/>
      <c r="B158" s="499"/>
      <c r="C158" s="499"/>
      <c r="D158" s="499"/>
      <c r="E158" s="499"/>
      <c r="F158" s="499"/>
      <c r="G158" s="499"/>
      <c r="H158" s="499"/>
    </row>
    <row r="159" spans="1:8" ht="21" hidden="1" customHeight="1" x14ac:dyDescent="0.25">
      <c r="A159" s="500"/>
      <c r="B159" s="503"/>
      <c r="C159" s="504"/>
      <c r="D159" s="500"/>
      <c r="E159" s="503"/>
      <c r="F159" s="504"/>
      <c r="G159" s="500"/>
      <c r="H159" s="503"/>
    </row>
    <row r="160" spans="1:8" ht="14.65" hidden="1" customHeight="1" x14ac:dyDescent="0.25">
      <c r="A160" s="502"/>
      <c r="B160" s="74"/>
      <c r="C160" s="501"/>
      <c r="D160" s="502"/>
      <c r="E160" s="74"/>
      <c r="F160" s="501"/>
      <c r="G160" s="502"/>
      <c r="H160" s="74"/>
    </row>
    <row r="161" spans="1:8" ht="14.65" hidden="1" customHeight="1" x14ac:dyDescent="0.25">
      <c r="A161" s="499"/>
      <c r="B161" s="499"/>
      <c r="C161" s="499"/>
      <c r="D161" s="499"/>
      <c r="E161" s="499"/>
      <c r="F161" s="499"/>
      <c r="G161" s="499"/>
      <c r="H161" s="499"/>
    </row>
    <row r="162" spans="1:8" ht="14.65" hidden="1" customHeight="1" x14ac:dyDescent="0.25">
      <c r="A162" s="500"/>
      <c r="B162" s="503"/>
      <c r="C162" s="504"/>
      <c r="D162" s="500"/>
      <c r="E162" s="503"/>
      <c r="F162" s="504"/>
      <c r="G162" s="500"/>
      <c r="H162" s="503"/>
    </row>
    <row r="163" spans="1:8" ht="30" hidden="1" customHeight="1" x14ac:dyDescent="0.25">
      <c r="A163" s="502"/>
      <c r="B163" s="74"/>
      <c r="C163" s="501"/>
      <c r="D163" s="502"/>
      <c r="E163" s="74"/>
      <c r="F163" s="501"/>
      <c r="G163" s="502"/>
      <c r="H163" s="74"/>
    </row>
    <row r="164" spans="1:8" ht="14.65" hidden="1" customHeight="1" x14ac:dyDescent="0.25">
      <c r="A164" s="499"/>
      <c r="B164" s="499"/>
      <c r="C164" s="499"/>
      <c r="D164" s="499"/>
      <c r="E164" s="499"/>
      <c r="F164" s="499"/>
      <c r="G164" s="499"/>
      <c r="H164" s="499"/>
    </row>
    <row r="165" spans="1:8" ht="14.65" hidden="1" customHeight="1" x14ac:dyDescent="0.25">
      <c r="A165" s="500"/>
      <c r="B165" s="503"/>
      <c r="C165" s="504"/>
      <c r="D165" s="500"/>
      <c r="E165" s="503"/>
      <c r="F165" s="504"/>
      <c r="G165" s="500"/>
      <c r="H165" s="503"/>
    </row>
    <row r="166" spans="1:8" ht="14.65" hidden="1" customHeight="1" x14ac:dyDescent="0.25">
      <c r="A166" s="502"/>
      <c r="B166" s="74"/>
      <c r="C166" s="501"/>
      <c r="D166" s="502"/>
      <c r="E166" s="74"/>
      <c r="F166" s="501"/>
      <c r="G166" s="502"/>
      <c r="H166" s="74"/>
    </row>
    <row r="167" spans="1:8" ht="40.5" hidden="1" customHeight="1" x14ac:dyDescent="0.25">
      <c r="A167" s="499"/>
      <c r="B167" s="499"/>
      <c r="C167" s="499"/>
      <c r="D167" s="499"/>
      <c r="E167" s="499"/>
      <c r="F167" s="499"/>
      <c r="G167" s="499"/>
      <c r="H167" s="499"/>
    </row>
    <row r="168" spans="1:8" ht="14.65" hidden="1" customHeight="1" x14ac:dyDescent="0.25">
      <c r="A168" s="500"/>
      <c r="B168" s="503"/>
      <c r="C168" s="504"/>
      <c r="D168" s="500"/>
      <c r="E168" s="503"/>
      <c r="F168" s="504"/>
      <c r="G168" s="500"/>
      <c r="H168" s="503"/>
    </row>
    <row r="169" spans="1:8" ht="14.65" hidden="1" customHeight="1" x14ac:dyDescent="0.25">
      <c r="A169" s="502"/>
      <c r="B169" s="74"/>
      <c r="C169" s="501"/>
      <c r="D169" s="502"/>
      <c r="E169" s="74"/>
      <c r="F169" s="501"/>
      <c r="G169" s="502"/>
      <c r="H169" s="74"/>
    </row>
    <row r="170" spans="1:8" ht="14.65" hidden="1" customHeight="1" x14ac:dyDescent="0.25">
      <c r="A170" s="499"/>
      <c r="B170" s="499"/>
      <c r="C170" s="499"/>
      <c r="D170" s="499"/>
      <c r="E170" s="499"/>
      <c r="F170" s="499"/>
      <c r="G170" s="499"/>
      <c r="H170" s="499"/>
    </row>
    <row r="171" spans="1:8" ht="14.65" hidden="1" customHeight="1" x14ac:dyDescent="0.25">
      <c r="A171" s="500"/>
      <c r="B171" s="503"/>
      <c r="C171" s="504"/>
      <c r="D171" s="500"/>
      <c r="E171" s="503"/>
      <c r="F171" s="504"/>
      <c r="G171" s="500"/>
      <c r="H171" s="503"/>
    </row>
    <row r="172" spans="1:8" ht="14.65" hidden="1" customHeight="1" x14ac:dyDescent="0.25">
      <c r="A172" s="502"/>
      <c r="B172" s="74"/>
      <c r="C172" s="501"/>
      <c r="D172" s="502"/>
      <c r="E172" s="74"/>
      <c r="F172" s="501"/>
      <c r="G172" s="502"/>
      <c r="H172" s="74"/>
    </row>
    <row r="173" spans="1:8" ht="14.65" hidden="1" customHeight="1" x14ac:dyDescent="0.25">
      <c r="A173" s="499"/>
      <c r="B173" s="499"/>
      <c r="C173" s="499"/>
      <c r="D173" s="499"/>
      <c r="E173" s="499"/>
      <c r="F173" s="499"/>
      <c r="G173" s="499"/>
      <c r="H173" s="499"/>
    </row>
    <row r="174" spans="1:8" ht="4.5" hidden="1" customHeight="1" x14ac:dyDescent="0.25">
      <c r="A174" s="500"/>
      <c r="B174" s="503"/>
      <c r="C174" s="504"/>
      <c r="D174" s="500"/>
      <c r="E174" s="503"/>
      <c r="F174" s="504"/>
      <c r="G174" s="500"/>
      <c r="H174" s="503"/>
    </row>
    <row r="175" spans="1:8" ht="91.5" hidden="1" customHeight="1" x14ac:dyDescent="0.25">
      <c r="A175" s="502"/>
      <c r="B175" s="74"/>
      <c r="C175" s="501"/>
      <c r="D175" s="502"/>
      <c r="E175" s="74"/>
      <c r="F175" s="501"/>
      <c r="G175" s="502"/>
      <c r="H175" s="74"/>
    </row>
    <row r="176" spans="1:8" ht="14.65" hidden="1" customHeight="1" x14ac:dyDescent="0.25">
      <c r="A176" s="499"/>
      <c r="B176" s="499"/>
      <c r="C176" s="499"/>
      <c r="D176" s="499"/>
      <c r="E176" s="499"/>
      <c r="F176" s="499"/>
      <c r="G176" s="499"/>
      <c r="H176" s="499"/>
    </row>
    <row r="177" spans="1:8" ht="14.65" hidden="1" customHeight="1" x14ac:dyDescent="0.25">
      <c r="A177" s="500"/>
      <c r="B177" s="503"/>
      <c r="C177" s="504"/>
      <c r="D177" s="500"/>
      <c r="E177" s="503"/>
      <c r="F177" s="504"/>
      <c r="G177" s="500"/>
      <c r="H177" s="503"/>
    </row>
    <row r="178" spans="1:8" ht="14.65" hidden="1" customHeight="1" x14ac:dyDescent="0.25">
      <c r="A178" s="502"/>
      <c r="B178" s="74"/>
      <c r="C178" s="501"/>
      <c r="D178" s="502"/>
      <c r="E178" s="74"/>
      <c r="F178" s="501"/>
      <c r="G178" s="502"/>
      <c r="H178" s="74"/>
    </row>
    <row r="179" spans="1:8" ht="14.65" hidden="1" customHeight="1" x14ac:dyDescent="0.25">
      <c r="A179" s="499"/>
      <c r="B179" s="499"/>
      <c r="C179" s="499"/>
      <c r="D179" s="499"/>
      <c r="E179" s="499"/>
      <c r="F179" s="499"/>
      <c r="G179" s="499"/>
      <c r="H179" s="499"/>
    </row>
    <row r="180" spans="1:8" ht="14.65" hidden="1" customHeight="1" x14ac:dyDescent="0.25">
      <c r="A180" s="500"/>
      <c r="B180" s="503"/>
      <c r="C180" s="504"/>
      <c r="D180" s="500"/>
      <c r="E180" s="503"/>
      <c r="F180" s="504"/>
      <c r="G180" s="500"/>
      <c r="H180" s="503"/>
    </row>
    <row r="181" spans="1:8" ht="14.65" hidden="1" customHeight="1" x14ac:dyDescent="0.25">
      <c r="A181" s="502"/>
      <c r="B181" s="74"/>
      <c r="C181" s="501"/>
      <c r="D181" s="502"/>
      <c r="E181" s="74"/>
      <c r="F181" s="501"/>
      <c r="G181" s="502"/>
      <c r="H181" s="74"/>
    </row>
    <row r="182" spans="1:8" ht="14.65" hidden="1" customHeight="1" x14ac:dyDescent="0.25">
      <c r="A182" s="499"/>
      <c r="B182" s="499"/>
      <c r="C182" s="499"/>
      <c r="D182" s="499"/>
      <c r="E182" s="499"/>
      <c r="F182" s="499"/>
      <c r="G182" s="499"/>
      <c r="H182" s="499"/>
    </row>
    <row r="183" spans="1:8" ht="14.65" hidden="1" customHeight="1" x14ac:dyDescent="0.25">
      <c r="A183" s="500"/>
      <c r="B183" s="503"/>
      <c r="C183" s="504"/>
      <c r="D183" s="500"/>
      <c r="E183" s="503"/>
      <c r="F183" s="504"/>
      <c r="G183" s="500"/>
      <c r="H183" s="503"/>
    </row>
    <row r="184" spans="1:8" ht="14.65" hidden="1" customHeight="1" x14ac:dyDescent="0.25">
      <c r="A184" s="502"/>
      <c r="B184" s="74"/>
      <c r="C184" s="501"/>
      <c r="D184" s="502"/>
      <c r="E184" s="74"/>
      <c r="F184" s="501"/>
      <c r="G184" s="502"/>
      <c r="H184" s="74"/>
    </row>
    <row r="185" spans="1:8" ht="14.65" hidden="1" customHeight="1" x14ac:dyDescent="0.25">
      <c r="A185" s="499"/>
      <c r="B185" s="499"/>
      <c r="C185" s="499"/>
      <c r="D185" s="499"/>
      <c r="E185" s="499"/>
      <c r="F185" s="499"/>
      <c r="G185" s="499"/>
      <c r="H185" s="499"/>
    </row>
    <row r="186" spans="1:8" ht="14.65" hidden="1" customHeight="1" x14ac:dyDescent="0.25">
      <c r="A186" s="500"/>
      <c r="B186" s="503"/>
      <c r="C186" s="504"/>
      <c r="D186" s="500"/>
      <c r="E186" s="503"/>
      <c r="F186" s="504"/>
      <c r="G186" s="500"/>
      <c r="H186" s="503"/>
    </row>
    <row r="187" spans="1:8" ht="14.65" hidden="1" customHeight="1" x14ac:dyDescent="0.25">
      <c r="A187" s="502"/>
      <c r="B187" s="74"/>
      <c r="C187" s="501"/>
      <c r="D187" s="502"/>
      <c r="E187" s="74"/>
      <c r="F187" s="501"/>
      <c r="G187" s="502"/>
      <c r="H187" s="74"/>
    </row>
    <row r="188" spans="1:8" ht="14.65" hidden="1" customHeight="1" x14ac:dyDescent="0.25">
      <c r="A188" s="499"/>
      <c r="B188" s="499"/>
      <c r="C188" s="499"/>
      <c r="D188" s="499"/>
      <c r="E188" s="499"/>
      <c r="F188" s="499"/>
      <c r="G188" s="499"/>
      <c r="H188" s="499"/>
    </row>
    <row r="189" spans="1:8" ht="14.65" hidden="1" customHeight="1" x14ac:dyDescent="0.25">
      <c r="A189" s="500"/>
      <c r="B189" s="503"/>
      <c r="C189" s="504"/>
      <c r="D189" s="500"/>
      <c r="E189" s="503"/>
      <c r="F189" s="504"/>
      <c r="G189" s="500"/>
      <c r="H189" s="503"/>
    </row>
    <row r="190" spans="1:8" ht="14.65" hidden="1" customHeight="1" x14ac:dyDescent="0.25">
      <c r="A190" s="502"/>
      <c r="B190" s="74"/>
      <c r="C190" s="501"/>
      <c r="D190" s="502"/>
      <c r="E190" s="74"/>
      <c r="F190" s="501"/>
      <c r="G190" s="502"/>
      <c r="H190" s="74"/>
    </row>
    <row r="191" spans="1:8" ht="14.65" hidden="1" customHeight="1" x14ac:dyDescent="0.25">
      <c r="A191" s="499"/>
      <c r="B191" s="499"/>
      <c r="C191" s="499"/>
      <c r="D191" s="499"/>
      <c r="E191" s="499"/>
      <c r="F191" s="499"/>
      <c r="G191" s="499"/>
      <c r="H191" s="499"/>
    </row>
    <row r="192" spans="1:8" ht="14.65" hidden="1" customHeight="1" x14ac:dyDescent="0.25">
      <c r="A192" s="500"/>
      <c r="B192" s="503"/>
      <c r="C192" s="504"/>
      <c r="D192" s="500"/>
      <c r="E192" s="503"/>
      <c r="F192" s="504"/>
      <c r="G192" s="500"/>
      <c r="H192" s="503"/>
    </row>
    <row r="193" spans="1:8" ht="14.65" hidden="1" customHeight="1" x14ac:dyDescent="0.25">
      <c r="A193" s="502"/>
      <c r="B193" s="74"/>
      <c r="C193" s="501"/>
      <c r="D193" s="502"/>
      <c r="E193" s="74"/>
      <c r="F193" s="501"/>
      <c r="G193" s="502"/>
      <c r="H193" s="74"/>
    </row>
    <row r="194" spans="1:8" ht="14.65" hidden="1" customHeight="1" x14ac:dyDescent="0.25">
      <c r="A194" s="499"/>
      <c r="B194" s="499"/>
      <c r="C194" s="499"/>
      <c r="D194" s="499"/>
      <c r="E194" s="499"/>
      <c r="F194" s="499"/>
      <c r="G194" s="499"/>
      <c r="H194" s="499"/>
    </row>
    <row r="195" spans="1:8" ht="14.65" hidden="1" customHeight="1" x14ac:dyDescent="0.25">
      <c r="A195" s="500"/>
      <c r="B195" s="503"/>
      <c r="C195" s="504"/>
      <c r="D195" s="500"/>
      <c r="E195" s="503"/>
      <c r="F195" s="504"/>
      <c r="G195" s="500"/>
      <c r="H195" s="503"/>
    </row>
    <row r="196" spans="1:8" ht="14.65" hidden="1" customHeight="1" x14ac:dyDescent="0.25">
      <c r="A196" s="502"/>
      <c r="B196" s="74"/>
      <c r="C196" s="501"/>
      <c r="D196" s="502"/>
      <c r="E196" s="74"/>
      <c r="F196" s="501"/>
      <c r="G196" s="502"/>
      <c r="H196" s="74"/>
    </row>
    <row r="197" spans="1:8" ht="14.65" hidden="1" customHeight="1" x14ac:dyDescent="0.25">
      <c r="A197" s="499"/>
      <c r="B197" s="499"/>
      <c r="C197" s="499"/>
      <c r="D197" s="499"/>
      <c r="E197" s="499"/>
      <c r="F197" s="499"/>
      <c r="G197" s="499"/>
      <c r="H197" s="499"/>
    </row>
    <row r="198" spans="1:8" ht="14.65" hidden="1" customHeight="1" x14ac:dyDescent="0.25">
      <c r="A198" s="500"/>
      <c r="B198" s="503"/>
      <c r="C198" s="504"/>
      <c r="D198" s="500"/>
      <c r="E198" s="503"/>
      <c r="F198" s="504"/>
      <c r="G198" s="500"/>
      <c r="H198" s="503"/>
    </row>
    <row r="199" spans="1:8" ht="14.65" hidden="1" customHeight="1" x14ac:dyDescent="0.25">
      <c r="A199" s="502"/>
      <c r="B199" s="74"/>
      <c r="C199" s="501"/>
      <c r="D199" s="502"/>
      <c r="E199" s="74"/>
      <c r="F199" s="501"/>
      <c r="G199" s="502"/>
      <c r="H199" s="74"/>
    </row>
    <row r="200" spans="1:8" ht="14.65" hidden="1" customHeight="1" x14ac:dyDescent="0.25">
      <c r="A200" s="499"/>
      <c r="B200" s="499"/>
      <c r="C200" s="499"/>
      <c r="D200" s="499"/>
      <c r="E200" s="499"/>
      <c r="F200" s="499"/>
      <c r="G200" s="499"/>
      <c r="H200" s="499"/>
    </row>
    <row r="201" spans="1:8" ht="14.65" hidden="1" customHeight="1" x14ac:dyDescent="0.25">
      <c r="A201" s="500"/>
      <c r="B201" s="503"/>
      <c r="C201" s="504"/>
      <c r="D201" s="500"/>
      <c r="E201" s="503"/>
      <c r="F201" s="504"/>
      <c r="G201" s="500"/>
      <c r="H201" s="503"/>
    </row>
    <row r="202" spans="1:8" ht="14.65" hidden="1" customHeight="1" x14ac:dyDescent="0.25">
      <c r="A202" s="502"/>
      <c r="B202" s="74"/>
      <c r="C202" s="501"/>
      <c r="D202" s="502"/>
      <c r="E202" s="74"/>
      <c r="F202" s="501"/>
      <c r="G202" s="502"/>
      <c r="H202" s="74"/>
    </row>
    <row r="203" spans="1:8" ht="14.65" hidden="1" customHeight="1" x14ac:dyDescent="0.25">
      <c r="A203" s="499"/>
      <c r="B203" s="499"/>
      <c r="C203" s="499"/>
      <c r="D203" s="499"/>
      <c r="E203" s="499"/>
      <c r="F203" s="499"/>
      <c r="G203" s="499"/>
      <c r="H203" s="499"/>
    </row>
    <row r="204" spans="1:8" ht="14.65" hidden="1" customHeight="1" x14ac:dyDescent="0.25">
      <c r="A204" s="500"/>
      <c r="B204" s="503"/>
      <c r="C204" s="504"/>
      <c r="D204" s="500"/>
      <c r="E204" s="503"/>
      <c r="F204" s="504"/>
      <c r="G204" s="500"/>
      <c r="H204" s="503"/>
    </row>
    <row r="205" spans="1:8" ht="14.65" hidden="1" customHeight="1" x14ac:dyDescent="0.25">
      <c r="A205" s="502"/>
      <c r="B205" s="74"/>
      <c r="C205" s="501"/>
      <c r="D205" s="502"/>
      <c r="E205" s="74"/>
      <c r="F205" s="501"/>
      <c r="G205" s="502"/>
      <c r="H205" s="74"/>
    </row>
    <row r="206" spans="1:8" ht="14.65" hidden="1" customHeight="1" x14ac:dyDescent="0.25">
      <c r="A206" s="499"/>
      <c r="B206" s="499"/>
      <c r="C206" s="499"/>
      <c r="D206" s="499"/>
      <c r="E206" s="499"/>
      <c r="F206" s="499"/>
      <c r="G206" s="499"/>
      <c r="H206" s="499"/>
    </row>
    <row r="207" spans="1:8" ht="14.65" hidden="1" customHeight="1" x14ac:dyDescent="0.25">
      <c r="A207" s="500"/>
      <c r="B207" s="503"/>
      <c r="C207" s="504"/>
      <c r="D207" s="500"/>
      <c r="E207" s="503"/>
      <c r="F207" s="504"/>
      <c r="G207" s="500"/>
      <c r="H207" s="503"/>
    </row>
    <row r="208" spans="1:8" ht="14.65" hidden="1" customHeight="1" x14ac:dyDescent="0.25">
      <c r="A208" s="502"/>
      <c r="B208" s="74"/>
      <c r="C208" s="501"/>
      <c r="D208" s="502"/>
      <c r="E208" s="74"/>
      <c r="F208" s="501"/>
      <c r="G208" s="502"/>
      <c r="H208" s="74"/>
    </row>
    <row r="209" spans="1:8" ht="14.65" hidden="1" customHeight="1" x14ac:dyDescent="0.25">
      <c r="A209" s="499"/>
      <c r="B209" s="499"/>
      <c r="C209" s="499"/>
      <c r="D209" s="499"/>
      <c r="E209" s="499"/>
      <c r="F209" s="499"/>
      <c r="G209" s="499"/>
      <c r="H209" s="499"/>
    </row>
    <row r="210" spans="1:8" ht="14.65" hidden="1" customHeight="1" x14ac:dyDescent="0.25">
      <c r="A210" s="500"/>
      <c r="B210" s="503"/>
      <c r="C210" s="504"/>
      <c r="D210" s="500"/>
      <c r="E210" s="503"/>
      <c r="F210" s="504"/>
      <c r="G210" s="500"/>
      <c r="H210" s="503"/>
    </row>
    <row r="211" spans="1:8" ht="14.65" hidden="1" customHeight="1" x14ac:dyDescent="0.25">
      <c r="A211" s="502"/>
      <c r="B211" s="74"/>
      <c r="C211" s="501"/>
      <c r="D211" s="502"/>
      <c r="E211" s="74"/>
      <c r="F211" s="501"/>
      <c r="G211" s="502"/>
      <c r="H211" s="74"/>
    </row>
    <row r="212" spans="1:8" ht="14.65" hidden="1" customHeight="1" x14ac:dyDescent="0.25">
      <c r="A212" s="499"/>
      <c r="B212" s="499"/>
      <c r="C212" s="499"/>
      <c r="D212" s="499"/>
      <c r="E212" s="499"/>
      <c r="F212" s="499"/>
      <c r="G212" s="499"/>
      <c r="H212" s="499"/>
    </row>
    <row r="213" spans="1:8" ht="14.65" hidden="1" customHeight="1" x14ac:dyDescent="0.25">
      <c r="A213" s="500"/>
      <c r="B213" s="503"/>
      <c r="C213" s="504"/>
      <c r="D213" s="500"/>
      <c r="E213" s="503"/>
      <c r="F213" s="504"/>
      <c r="G213" s="500"/>
      <c r="H213" s="503"/>
    </row>
    <row r="214" spans="1:8" ht="14.65" hidden="1" customHeight="1" x14ac:dyDescent="0.25">
      <c r="A214" s="502"/>
      <c r="B214" s="74"/>
      <c r="C214" s="501"/>
      <c r="D214" s="502"/>
      <c r="E214" s="74"/>
      <c r="F214" s="501"/>
      <c r="G214" s="502"/>
      <c r="H214" s="74"/>
    </row>
    <row r="215" spans="1:8" ht="14.65" hidden="1" customHeight="1" x14ac:dyDescent="0.25">
      <c r="A215" s="499"/>
      <c r="B215" s="499"/>
      <c r="C215" s="499"/>
      <c r="D215" s="499"/>
      <c r="E215" s="499"/>
      <c r="F215" s="499"/>
      <c r="G215" s="499"/>
      <c r="H215" s="499"/>
    </row>
    <row r="216" spans="1:8" ht="14.65" hidden="1" customHeight="1" x14ac:dyDescent="0.25">
      <c r="A216" s="500"/>
      <c r="B216" s="503"/>
      <c r="C216" s="504"/>
      <c r="D216" s="500"/>
      <c r="E216" s="503"/>
      <c r="F216" s="504"/>
      <c r="G216" s="500"/>
      <c r="H216" s="503"/>
    </row>
    <row r="217" spans="1:8" ht="14.65" hidden="1" customHeight="1" x14ac:dyDescent="0.25">
      <c r="A217" s="502"/>
      <c r="B217" s="74"/>
      <c r="C217" s="501"/>
      <c r="D217" s="502"/>
      <c r="E217" s="74"/>
      <c r="F217" s="501"/>
      <c r="G217" s="502"/>
      <c r="H217" s="74"/>
    </row>
    <row r="218" spans="1:8" ht="14.65" hidden="1" customHeight="1" x14ac:dyDescent="0.25">
      <c r="A218" s="499"/>
      <c r="B218" s="499"/>
      <c r="C218" s="499"/>
      <c r="D218" s="499"/>
      <c r="E218" s="499"/>
      <c r="F218" s="499"/>
      <c r="G218" s="499"/>
      <c r="H218" s="499"/>
    </row>
    <row r="219" spans="1:8" ht="14.65" hidden="1" customHeight="1" x14ac:dyDescent="0.25">
      <c r="A219" s="500"/>
      <c r="B219" s="503"/>
      <c r="C219" s="504"/>
      <c r="D219" s="500"/>
      <c r="E219" s="503"/>
      <c r="F219" s="504"/>
      <c r="G219" s="500"/>
      <c r="H219" s="503"/>
    </row>
    <row r="220" spans="1:8" ht="14.65" hidden="1" customHeight="1" x14ac:dyDescent="0.25">
      <c r="A220" s="502"/>
      <c r="B220" s="74"/>
      <c r="C220" s="501"/>
      <c r="D220" s="502"/>
      <c r="E220" s="74"/>
      <c r="F220" s="501"/>
      <c r="G220" s="502"/>
      <c r="H220" s="74"/>
    </row>
    <row r="221" spans="1:8" ht="14.65" hidden="1" customHeight="1" x14ac:dyDescent="0.25">
      <c r="A221" s="499"/>
      <c r="B221" s="499"/>
      <c r="C221" s="499"/>
      <c r="D221" s="499"/>
      <c r="E221" s="499"/>
      <c r="F221" s="499"/>
      <c r="G221" s="499"/>
      <c r="H221" s="499"/>
    </row>
    <row r="222" spans="1:8" ht="14.65" hidden="1" customHeight="1" x14ac:dyDescent="0.25">
      <c r="A222" s="500"/>
      <c r="B222" s="503"/>
      <c r="C222" s="504"/>
      <c r="D222" s="500"/>
      <c r="E222" s="503"/>
      <c r="F222" s="504"/>
      <c r="G222" s="500"/>
      <c r="H222" s="503"/>
    </row>
    <row r="223" spans="1:8" ht="14.65" hidden="1" customHeight="1" x14ac:dyDescent="0.25">
      <c r="A223" s="502"/>
      <c r="B223" s="74"/>
      <c r="C223" s="501"/>
      <c r="D223" s="502"/>
      <c r="E223" s="74"/>
      <c r="F223" s="501"/>
      <c r="G223" s="502"/>
      <c r="H223" s="74"/>
    </row>
    <row r="224" spans="1:8" ht="14.65" hidden="1" customHeight="1" x14ac:dyDescent="0.25">
      <c r="A224" s="499"/>
      <c r="B224" s="499"/>
      <c r="C224" s="499"/>
      <c r="D224" s="499"/>
      <c r="E224" s="499"/>
      <c r="F224" s="499"/>
      <c r="G224" s="499"/>
      <c r="H224" s="499"/>
    </row>
    <row r="225" spans="1:8" ht="14.65" hidden="1" customHeight="1" x14ac:dyDescent="0.25">
      <c r="A225" s="500"/>
      <c r="B225" s="503"/>
      <c r="C225" s="504"/>
      <c r="D225" s="500"/>
      <c r="E225" s="503"/>
      <c r="F225" s="504"/>
      <c r="G225" s="500"/>
      <c r="H225" s="503"/>
    </row>
    <row r="226" spans="1:8" ht="14.65" hidden="1" customHeight="1" x14ac:dyDescent="0.25">
      <c r="A226" s="502"/>
      <c r="B226" s="74"/>
      <c r="C226" s="501"/>
      <c r="D226" s="502"/>
      <c r="E226" s="74"/>
      <c r="F226" s="501"/>
      <c r="G226" s="502"/>
      <c r="H226" s="74"/>
    </row>
    <row r="227" spans="1:8" ht="14.65" hidden="1" customHeight="1" x14ac:dyDescent="0.25">
      <c r="A227" s="499"/>
      <c r="B227" s="499"/>
      <c r="C227" s="499"/>
      <c r="D227" s="499"/>
      <c r="E227" s="499"/>
      <c r="F227" s="499"/>
      <c r="G227" s="499"/>
      <c r="H227" s="499"/>
    </row>
    <row r="228" spans="1:8" ht="14.65" hidden="1" customHeight="1" x14ac:dyDescent="0.25">
      <c r="A228" s="500"/>
      <c r="B228" s="503"/>
      <c r="C228" s="504"/>
      <c r="D228" s="500"/>
      <c r="E228" s="503"/>
      <c r="F228" s="504"/>
      <c r="G228" s="500"/>
      <c r="H228" s="503"/>
    </row>
    <row r="229" spans="1:8" ht="14.65" hidden="1" customHeight="1" x14ac:dyDescent="0.25">
      <c r="A229" s="502"/>
      <c r="B229" s="74"/>
      <c r="C229" s="501"/>
      <c r="D229" s="502"/>
      <c r="E229" s="74"/>
      <c r="F229" s="501"/>
      <c r="G229" s="502"/>
      <c r="H229" s="74"/>
    </row>
    <row r="230" spans="1:8" ht="14.65" hidden="1" customHeight="1" x14ac:dyDescent="0.25">
      <c r="A230" s="499"/>
      <c r="B230" s="499"/>
      <c r="C230" s="499"/>
      <c r="D230" s="499"/>
      <c r="E230" s="499"/>
      <c r="F230" s="499"/>
      <c r="G230" s="499"/>
      <c r="H230" s="499"/>
    </row>
    <row r="231" spans="1:8" ht="14.65" hidden="1" customHeight="1" x14ac:dyDescent="0.25">
      <c r="A231" s="500"/>
      <c r="B231" s="503"/>
      <c r="C231" s="504"/>
      <c r="D231" s="500"/>
      <c r="E231" s="503"/>
      <c r="F231" s="504"/>
      <c r="G231" s="500"/>
      <c r="H231" s="503"/>
    </row>
    <row r="232" spans="1:8" ht="14.65" hidden="1" customHeight="1" x14ac:dyDescent="0.25">
      <c r="A232" s="502"/>
      <c r="B232" s="74"/>
      <c r="C232" s="501"/>
      <c r="D232" s="502"/>
      <c r="E232" s="74"/>
      <c r="F232" s="501"/>
      <c r="G232" s="502"/>
      <c r="H232" s="74"/>
    </row>
    <row r="233" spans="1:8" ht="14.65" hidden="1" customHeight="1" x14ac:dyDescent="0.25">
      <c r="A233" s="499"/>
      <c r="B233" s="499"/>
      <c r="C233" s="499"/>
      <c r="D233" s="499"/>
      <c r="E233" s="499"/>
      <c r="F233" s="499"/>
      <c r="G233" s="499"/>
      <c r="H233" s="499"/>
    </row>
    <row r="234" spans="1:8" ht="14.65" hidden="1" customHeight="1" x14ac:dyDescent="0.25">
      <c r="A234" s="500"/>
      <c r="B234" s="503"/>
      <c r="C234" s="504"/>
      <c r="D234" s="500"/>
      <c r="E234" s="503"/>
      <c r="F234" s="504"/>
      <c r="G234" s="500"/>
      <c r="H234" s="503"/>
    </row>
    <row r="235" spans="1:8" ht="14.65" hidden="1" customHeight="1" x14ac:dyDescent="0.25">
      <c r="A235" s="502"/>
      <c r="B235" s="74"/>
      <c r="C235" s="501"/>
      <c r="D235" s="502"/>
      <c r="E235" s="74"/>
      <c r="F235" s="501"/>
      <c r="G235" s="502"/>
      <c r="H235" s="74"/>
    </row>
    <row r="236" spans="1:8" ht="14.65" hidden="1" customHeight="1" x14ac:dyDescent="0.25">
      <c r="A236" s="499"/>
      <c r="B236" s="499"/>
      <c r="C236" s="499"/>
      <c r="D236" s="499"/>
      <c r="E236" s="499"/>
      <c r="F236" s="499"/>
      <c r="G236" s="499"/>
      <c r="H236" s="499"/>
    </row>
    <row r="237" spans="1:8" ht="14.65" hidden="1" customHeight="1" x14ac:dyDescent="0.25">
      <c r="A237" s="500"/>
      <c r="B237" s="503"/>
      <c r="C237" s="504"/>
      <c r="D237" s="500"/>
      <c r="E237" s="503"/>
      <c r="F237" s="504"/>
      <c r="G237" s="500"/>
      <c r="H237" s="503"/>
    </row>
    <row r="238" spans="1:8" ht="14.65" hidden="1" customHeight="1" x14ac:dyDescent="0.25">
      <c r="A238" s="502"/>
      <c r="B238" s="74"/>
      <c r="C238" s="501"/>
      <c r="D238" s="502"/>
      <c r="E238" s="74"/>
      <c r="F238" s="501"/>
      <c r="G238" s="502"/>
      <c r="H238" s="74"/>
    </row>
    <row r="239" spans="1:8" ht="14.65" hidden="1" customHeight="1" x14ac:dyDescent="0.25">
      <c r="A239" s="499"/>
      <c r="B239" s="499"/>
      <c r="C239" s="499"/>
      <c r="D239" s="499"/>
      <c r="E239" s="499"/>
      <c r="F239" s="499"/>
      <c r="G239" s="499"/>
      <c r="H239" s="499"/>
    </row>
    <row r="240" spans="1:8" ht="14.65" hidden="1" customHeight="1" x14ac:dyDescent="0.25">
      <c r="A240" s="500"/>
      <c r="B240" s="503"/>
      <c r="C240" s="504"/>
      <c r="D240" s="500"/>
      <c r="E240" s="503"/>
      <c r="F240" s="504"/>
      <c r="G240" s="500"/>
      <c r="H240" s="503"/>
    </row>
    <row r="241" spans="1:8" ht="14.65" hidden="1" customHeight="1" x14ac:dyDescent="0.25">
      <c r="A241" s="502"/>
      <c r="B241" s="74"/>
      <c r="C241" s="501"/>
      <c r="D241" s="502"/>
      <c r="E241" s="74"/>
      <c r="F241" s="501"/>
      <c r="G241" s="502"/>
      <c r="H241" s="74"/>
    </row>
    <row r="242" spans="1:8" ht="14.65" hidden="1" customHeight="1" x14ac:dyDescent="0.25">
      <c r="A242" s="499"/>
      <c r="B242" s="499"/>
      <c r="C242" s="499"/>
      <c r="D242" s="499"/>
      <c r="E242" s="499"/>
      <c r="F242" s="499"/>
      <c r="G242" s="499"/>
      <c r="H242" s="499"/>
    </row>
    <row r="243" spans="1:8" ht="14.65" hidden="1" customHeight="1" x14ac:dyDescent="0.25">
      <c r="A243" s="500"/>
      <c r="B243" s="503"/>
      <c r="C243" s="504"/>
      <c r="D243" s="500"/>
      <c r="E243" s="503"/>
      <c r="F243" s="504"/>
      <c r="G243" s="500"/>
      <c r="H243" s="503"/>
    </row>
    <row r="244" spans="1:8" ht="14.65" hidden="1" customHeight="1" x14ac:dyDescent="0.25">
      <c r="A244" s="502"/>
      <c r="B244" s="74"/>
      <c r="C244" s="501"/>
      <c r="D244" s="502"/>
      <c r="E244" s="74"/>
      <c r="F244" s="501"/>
      <c r="G244" s="502"/>
      <c r="H244" s="74"/>
    </row>
    <row r="245" spans="1:8" ht="14.65" hidden="1" customHeight="1" x14ac:dyDescent="0.25">
      <c r="A245" s="499"/>
      <c r="B245" s="499"/>
      <c r="C245" s="499"/>
      <c r="D245" s="499"/>
      <c r="E245" s="499"/>
      <c r="F245" s="499"/>
      <c r="G245" s="499"/>
      <c r="H245" s="499"/>
    </row>
    <row r="246" spans="1:8" ht="14.65" hidden="1" customHeight="1" x14ac:dyDescent="0.25">
      <c r="A246" s="500"/>
      <c r="B246" s="503"/>
      <c r="C246" s="504"/>
      <c r="D246" s="500"/>
      <c r="E246" s="503"/>
      <c r="F246" s="504"/>
      <c r="G246" s="500"/>
      <c r="H246" s="503"/>
    </row>
    <row r="247" spans="1:8" ht="14.65" hidden="1" customHeight="1" x14ac:dyDescent="0.25">
      <c r="A247" s="502"/>
      <c r="B247" s="74"/>
      <c r="C247" s="501"/>
      <c r="D247" s="502"/>
      <c r="E247" s="74"/>
      <c r="F247" s="501"/>
      <c r="G247" s="502"/>
      <c r="H247" s="74"/>
    </row>
    <row r="248" spans="1:8" ht="14.65" hidden="1" customHeight="1" x14ac:dyDescent="0.25">
      <c r="A248" s="499"/>
      <c r="B248" s="499"/>
      <c r="C248" s="499"/>
      <c r="D248" s="499"/>
      <c r="E248" s="499"/>
      <c r="F248" s="499"/>
      <c r="G248" s="499"/>
      <c r="H248" s="499"/>
    </row>
    <row r="249" spans="1:8" ht="14.65" hidden="1" customHeight="1" x14ac:dyDescent="0.25">
      <c r="A249" s="500"/>
      <c r="B249" s="503"/>
      <c r="C249" s="504"/>
      <c r="D249" s="500"/>
      <c r="E249" s="503"/>
      <c r="F249" s="504"/>
      <c r="G249" s="500"/>
      <c r="H249" s="503"/>
    </row>
    <row r="250" spans="1:8" ht="14.65" hidden="1" customHeight="1" x14ac:dyDescent="0.25">
      <c r="A250" s="502"/>
      <c r="B250" s="74"/>
      <c r="C250" s="501"/>
      <c r="D250" s="502"/>
      <c r="E250" s="74"/>
      <c r="F250" s="501"/>
      <c r="G250" s="502"/>
      <c r="H250" s="74"/>
    </row>
    <row r="251" spans="1:8" ht="14.65" hidden="1" customHeight="1" x14ac:dyDescent="0.25">
      <c r="A251" s="499"/>
      <c r="B251" s="499"/>
      <c r="C251" s="499"/>
      <c r="D251" s="499"/>
      <c r="E251" s="499"/>
      <c r="F251" s="499"/>
      <c r="G251" s="499"/>
      <c r="H251" s="499"/>
    </row>
    <row r="252" spans="1:8" ht="14.65" hidden="1" customHeight="1" x14ac:dyDescent="0.25">
      <c r="A252" s="500"/>
      <c r="B252" s="503"/>
      <c r="C252" s="504"/>
      <c r="D252" s="500"/>
      <c r="E252" s="503"/>
      <c r="F252" s="504"/>
      <c r="G252" s="500"/>
      <c r="H252" s="503"/>
    </row>
    <row r="253" spans="1:8" ht="14.65" hidden="1" customHeight="1" x14ac:dyDescent="0.25">
      <c r="A253" s="502"/>
      <c r="B253" s="74"/>
      <c r="C253" s="501"/>
      <c r="D253" s="502"/>
      <c r="E253" s="74"/>
      <c r="F253" s="501"/>
      <c r="G253" s="502"/>
      <c r="H253" s="74"/>
    </row>
    <row r="254" spans="1:8" ht="14.65" hidden="1" customHeight="1" x14ac:dyDescent="0.25">
      <c r="A254" s="499"/>
      <c r="B254" s="499"/>
      <c r="C254" s="499"/>
      <c r="D254" s="499"/>
      <c r="E254" s="499"/>
      <c r="F254" s="499"/>
      <c r="G254" s="499"/>
      <c r="H254" s="499"/>
    </row>
    <row r="255" spans="1:8" ht="14.65" hidden="1" customHeight="1" x14ac:dyDescent="0.25">
      <c r="A255" s="500"/>
      <c r="B255" s="503"/>
      <c r="C255" s="504"/>
      <c r="D255" s="500"/>
      <c r="E255" s="503"/>
      <c r="F255" s="504"/>
      <c r="G255" s="500"/>
      <c r="H255" s="503"/>
    </row>
    <row r="256" spans="1:8" ht="14.65" hidden="1" customHeight="1" x14ac:dyDescent="0.25">
      <c r="A256" s="502"/>
      <c r="B256" s="74"/>
      <c r="C256" s="501"/>
      <c r="D256" s="502"/>
      <c r="E256" s="74"/>
      <c r="F256" s="501"/>
      <c r="G256" s="502"/>
      <c r="H256" s="74"/>
    </row>
    <row r="257" spans="1:8" ht="14.65" hidden="1" customHeight="1" x14ac:dyDescent="0.25">
      <c r="A257" s="499"/>
      <c r="B257" s="499"/>
      <c r="C257" s="499"/>
      <c r="D257" s="499"/>
      <c r="E257" s="499"/>
      <c r="F257" s="499"/>
      <c r="G257" s="499"/>
      <c r="H257" s="499"/>
    </row>
    <row r="258" spans="1:8" ht="14.65" hidden="1" customHeight="1" x14ac:dyDescent="0.25">
      <c r="A258" s="500"/>
      <c r="B258" s="503"/>
      <c r="C258" s="504"/>
      <c r="D258" s="500"/>
      <c r="E258" s="503"/>
      <c r="F258" s="504"/>
      <c r="G258" s="500"/>
      <c r="H258" s="503"/>
    </row>
    <row r="259" spans="1:8" ht="14.65" hidden="1" customHeight="1" x14ac:dyDescent="0.25">
      <c r="A259" s="502"/>
      <c r="B259" s="74"/>
      <c r="C259" s="501"/>
      <c r="D259" s="502"/>
      <c r="E259" s="74"/>
      <c r="F259" s="501"/>
      <c r="G259" s="502"/>
      <c r="H259" s="74"/>
    </row>
    <row r="260" spans="1:8" ht="14.65" hidden="1" customHeight="1" x14ac:dyDescent="0.25">
      <c r="A260" s="499"/>
      <c r="B260" s="499"/>
      <c r="C260" s="499"/>
      <c r="D260" s="499"/>
      <c r="E260" s="499"/>
      <c r="F260" s="499"/>
      <c r="G260" s="499"/>
      <c r="H260" s="499"/>
    </row>
    <row r="261" spans="1:8" ht="14.65" hidden="1" customHeight="1" x14ac:dyDescent="0.25">
      <c r="A261" s="500"/>
      <c r="B261" s="503"/>
      <c r="C261" s="504"/>
      <c r="D261" s="500"/>
      <c r="E261" s="503"/>
      <c r="F261" s="504"/>
      <c r="G261" s="500"/>
      <c r="H261" s="503"/>
    </row>
    <row r="262" spans="1:8" ht="14.65" hidden="1" customHeight="1" x14ac:dyDescent="0.25">
      <c r="A262" s="502"/>
      <c r="B262" s="74"/>
      <c r="C262" s="501"/>
      <c r="D262" s="502"/>
      <c r="E262" s="74"/>
      <c r="F262" s="501"/>
      <c r="G262" s="502"/>
      <c r="H262" s="74"/>
    </row>
    <row r="263" spans="1:8" ht="14.65" hidden="1" customHeight="1" x14ac:dyDescent="0.25">
      <c r="A263" s="499"/>
      <c r="B263" s="499"/>
      <c r="C263" s="499"/>
      <c r="D263" s="499"/>
      <c r="E263" s="499"/>
      <c r="F263" s="499"/>
      <c r="G263" s="499"/>
      <c r="H263" s="499"/>
    </row>
    <row r="264" spans="1:8" ht="14.65" hidden="1" customHeight="1" x14ac:dyDescent="0.25">
      <c r="A264" s="500"/>
      <c r="B264" s="503"/>
      <c r="C264" s="504"/>
      <c r="D264" s="500"/>
      <c r="E264" s="503"/>
      <c r="F264" s="504"/>
      <c r="G264" s="500"/>
      <c r="H264" s="503"/>
    </row>
    <row r="265" spans="1:8" ht="14.65" hidden="1" customHeight="1" x14ac:dyDescent="0.25">
      <c r="A265" s="502"/>
      <c r="B265" s="74"/>
      <c r="C265" s="501"/>
      <c r="D265" s="502"/>
      <c r="E265" s="74"/>
      <c r="F265" s="501"/>
      <c r="G265" s="502"/>
      <c r="H265" s="74"/>
    </row>
    <row r="266" spans="1:8" ht="14.65" hidden="1" customHeight="1" x14ac:dyDescent="0.25">
      <c r="A266" s="499"/>
      <c r="B266" s="499"/>
      <c r="C266" s="499"/>
      <c r="D266" s="499"/>
      <c r="E266" s="499"/>
      <c r="F266" s="499"/>
      <c r="G266" s="499"/>
      <c r="H266" s="499"/>
    </row>
    <row r="267" spans="1:8" ht="14.65" hidden="1" customHeight="1" x14ac:dyDescent="0.25">
      <c r="A267" s="500"/>
      <c r="B267" s="503"/>
      <c r="C267" s="504"/>
      <c r="D267" s="500"/>
      <c r="E267" s="503"/>
      <c r="F267" s="504"/>
      <c r="G267" s="500"/>
      <c r="H267" s="503"/>
    </row>
    <row r="268" spans="1:8" ht="14.65" hidden="1" customHeight="1" x14ac:dyDescent="0.25">
      <c r="A268" s="502"/>
      <c r="B268" s="74"/>
      <c r="C268" s="501"/>
      <c r="D268" s="502"/>
      <c r="E268" s="74"/>
      <c r="F268" s="501"/>
      <c r="G268" s="502"/>
      <c r="H268" s="74"/>
    </row>
    <row r="269" spans="1:8" ht="14.65" hidden="1" customHeight="1" x14ac:dyDescent="0.25">
      <c r="A269" s="499"/>
      <c r="B269" s="499"/>
      <c r="C269" s="499"/>
      <c r="D269" s="499"/>
      <c r="E269" s="499"/>
      <c r="F269" s="499"/>
      <c r="G269" s="499"/>
      <c r="H269" s="499"/>
    </row>
    <row r="270" spans="1:8" ht="14.65" hidden="1" customHeight="1" x14ac:dyDescent="0.25">
      <c r="A270" s="500"/>
      <c r="B270" s="503"/>
      <c r="C270" s="504"/>
      <c r="D270" s="500"/>
      <c r="E270" s="503"/>
      <c r="F270" s="504"/>
      <c r="G270" s="500"/>
      <c r="H270" s="503"/>
    </row>
    <row r="271" spans="1:8" ht="14.65" hidden="1" customHeight="1" x14ac:dyDescent="0.25">
      <c r="A271" s="502"/>
      <c r="B271" s="74"/>
      <c r="C271" s="501"/>
      <c r="D271" s="502"/>
      <c r="E271" s="74"/>
      <c r="F271" s="501"/>
      <c r="G271" s="502"/>
      <c r="H271" s="74"/>
    </row>
    <row r="272" spans="1:8" ht="14.65" hidden="1" customHeight="1" x14ac:dyDescent="0.25">
      <c r="A272" s="499"/>
      <c r="B272" s="499"/>
      <c r="C272" s="499"/>
      <c r="D272" s="499"/>
      <c r="E272" s="499"/>
      <c r="F272" s="499"/>
      <c r="G272" s="499"/>
      <c r="H272" s="499"/>
    </row>
    <row r="273" spans="1:8" ht="14.65" hidden="1" customHeight="1" x14ac:dyDescent="0.25">
      <c r="A273" s="500"/>
      <c r="B273" s="503"/>
      <c r="C273" s="504"/>
      <c r="D273" s="500"/>
      <c r="E273" s="503"/>
      <c r="F273" s="504"/>
      <c r="G273" s="500"/>
      <c r="H273" s="503"/>
    </row>
    <row r="274" spans="1:8" ht="14.65" hidden="1" customHeight="1" x14ac:dyDescent="0.25">
      <c r="A274" s="502"/>
      <c r="B274" s="74"/>
      <c r="C274" s="501"/>
      <c r="D274" s="502"/>
      <c r="E274" s="74"/>
      <c r="F274" s="501"/>
      <c r="G274" s="502"/>
      <c r="H274" s="74"/>
    </row>
    <row r="275" spans="1:8" ht="14.65" hidden="1" customHeight="1" x14ac:dyDescent="0.25">
      <c r="A275" s="499"/>
      <c r="B275" s="499"/>
      <c r="C275" s="499"/>
      <c r="D275" s="499"/>
      <c r="E275" s="499"/>
      <c r="F275" s="499"/>
      <c r="G275" s="499"/>
      <c r="H275" s="499"/>
    </row>
    <row r="276" spans="1:8" ht="14.65" hidden="1" customHeight="1" x14ac:dyDescent="0.25">
      <c r="A276" s="500"/>
      <c r="B276" s="503"/>
      <c r="C276" s="504"/>
      <c r="D276" s="500"/>
      <c r="E276" s="503"/>
      <c r="F276" s="504"/>
      <c r="G276" s="500"/>
      <c r="H276" s="503"/>
    </row>
    <row r="277" spans="1:8" ht="14.65" hidden="1" customHeight="1" x14ac:dyDescent="0.25">
      <c r="A277" s="502"/>
      <c r="B277" s="74"/>
      <c r="C277" s="501"/>
      <c r="D277" s="502"/>
      <c r="E277" s="74"/>
      <c r="F277" s="501"/>
      <c r="G277" s="502"/>
      <c r="H277" s="74"/>
    </row>
    <row r="278" spans="1:8" ht="14.65" hidden="1" customHeight="1" x14ac:dyDescent="0.25">
      <c r="A278" s="499"/>
      <c r="B278" s="499"/>
      <c r="C278" s="499"/>
      <c r="D278" s="499"/>
      <c r="E278" s="499"/>
      <c r="F278" s="499"/>
      <c r="G278" s="499"/>
      <c r="H278" s="499"/>
    </row>
    <row r="279" spans="1:8" ht="14.65" hidden="1" customHeight="1" x14ac:dyDescent="0.25">
      <c r="A279" s="500"/>
      <c r="B279" s="503"/>
      <c r="C279" s="504"/>
      <c r="D279" s="500"/>
      <c r="E279" s="503"/>
      <c r="F279" s="504"/>
      <c r="G279" s="500"/>
      <c r="H279" s="503"/>
    </row>
    <row r="280" spans="1:8" ht="14.65" hidden="1" customHeight="1" x14ac:dyDescent="0.25">
      <c r="A280" s="502"/>
      <c r="B280" s="74"/>
      <c r="C280" s="501"/>
      <c r="D280" s="502"/>
      <c r="E280" s="74"/>
      <c r="F280" s="501"/>
      <c r="G280" s="502"/>
      <c r="H280" s="74"/>
    </row>
    <row r="281" spans="1:8" ht="14.65" hidden="1" customHeight="1" x14ac:dyDescent="0.25">
      <c r="A281" s="499"/>
      <c r="B281" s="499"/>
      <c r="C281" s="499"/>
      <c r="D281" s="499"/>
      <c r="E281" s="499"/>
      <c r="F281" s="499"/>
      <c r="G281" s="499"/>
      <c r="H281" s="499"/>
    </row>
    <row r="282" spans="1:8" ht="14.65" hidden="1" customHeight="1" x14ac:dyDescent="0.25">
      <c r="A282" s="500"/>
      <c r="B282" s="503"/>
      <c r="C282" s="504"/>
      <c r="D282" s="500"/>
      <c r="E282" s="503"/>
      <c r="F282" s="504"/>
      <c r="G282" s="500"/>
      <c r="H282" s="503"/>
    </row>
    <row r="283" spans="1:8" ht="14.65" hidden="1" customHeight="1" x14ac:dyDescent="0.25">
      <c r="A283" s="502"/>
      <c r="B283" s="74"/>
      <c r="C283" s="501"/>
      <c r="D283" s="502"/>
      <c r="E283" s="74"/>
      <c r="F283" s="501"/>
      <c r="G283" s="502"/>
      <c r="H283" s="74"/>
    </row>
    <row r="284" spans="1:8" ht="14.65" hidden="1" customHeight="1" x14ac:dyDescent="0.25">
      <c r="A284" s="499"/>
      <c r="B284" s="499"/>
      <c r="C284" s="499"/>
      <c r="D284" s="499"/>
      <c r="E284" s="499"/>
      <c r="F284" s="499"/>
      <c r="G284" s="499"/>
      <c r="H284" s="499"/>
    </row>
    <row r="285" spans="1:8" ht="14.65" hidden="1" customHeight="1" x14ac:dyDescent="0.25">
      <c r="A285" s="500"/>
      <c r="B285" s="503"/>
      <c r="C285" s="504"/>
      <c r="D285" s="500"/>
      <c r="E285" s="503"/>
      <c r="F285" s="504"/>
      <c r="G285" s="500"/>
      <c r="H285" s="503"/>
    </row>
    <row r="286" spans="1:8" ht="14.65" hidden="1" customHeight="1" x14ac:dyDescent="0.25">
      <c r="A286" s="502"/>
      <c r="B286" s="74"/>
      <c r="C286" s="501"/>
      <c r="D286" s="502"/>
      <c r="E286" s="74"/>
      <c r="F286" s="501"/>
      <c r="G286" s="502"/>
      <c r="H286" s="74"/>
    </row>
    <row r="287" spans="1:8" ht="14.65" hidden="1" customHeight="1" x14ac:dyDescent="0.25">
      <c r="A287" s="499"/>
      <c r="B287" s="499"/>
      <c r="C287" s="499"/>
      <c r="D287" s="499"/>
      <c r="E287" s="499"/>
      <c r="F287" s="499"/>
      <c r="G287" s="499"/>
      <c r="H287" s="499"/>
    </row>
    <row r="288" spans="1:8" ht="14.65" hidden="1" customHeight="1" x14ac:dyDescent="0.25">
      <c r="A288" s="500"/>
      <c r="B288" s="503"/>
      <c r="C288" s="504"/>
      <c r="D288" s="500"/>
      <c r="E288" s="503"/>
      <c r="F288" s="504"/>
      <c r="G288" s="500"/>
      <c r="H288" s="503"/>
    </row>
    <row r="289" spans="1:8" ht="14.65" hidden="1" customHeight="1" x14ac:dyDescent="0.25">
      <c r="A289" s="502"/>
      <c r="B289" s="74"/>
      <c r="C289" s="501"/>
      <c r="D289" s="502"/>
      <c r="E289" s="74"/>
      <c r="F289" s="501"/>
      <c r="G289" s="502"/>
      <c r="H289" s="74"/>
    </row>
    <row r="290" spans="1:8" ht="14.65" hidden="1" customHeight="1" x14ac:dyDescent="0.25">
      <c r="A290" s="499"/>
      <c r="B290" s="499"/>
      <c r="C290" s="499"/>
      <c r="D290" s="499"/>
      <c r="E290" s="499"/>
      <c r="F290" s="499"/>
      <c r="G290" s="499"/>
      <c r="H290" s="499"/>
    </row>
    <row r="291" spans="1:8" ht="14.65" hidden="1" customHeight="1" x14ac:dyDescent="0.25">
      <c r="A291" s="500"/>
      <c r="B291" s="503"/>
      <c r="C291" s="504"/>
      <c r="D291" s="500"/>
      <c r="E291" s="503"/>
      <c r="F291" s="504"/>
      <c r="G291" s="500"/>
      <c r="H291" s="503"/>
    </row>
    <row r="292" spans="1:8" ht="14.65" hidden="1" customHeight="1" x14ac:dyDescent="0.25">
      <c r="A292" s="502"/>
      <c r="B292" s="74"/>
      <c r="C292" s="501"/>
      <c r="D292" s="502"/>
      <c r="E292" s="74"/>
      <c r="F292" s="501"/>
      <c r="G292" s="502"/>
      <c r="H292" s="74"/>
    </row>
    <row r="293" spans="1:8" ht="14.65" hidden="1" customHeight="1" x14ac:dyDescent="0.25">
      <c r="A293" s="499"/>
      <c r="B293" s="499"/>
      <c r="C293" s="499"/>
      <c r="D293" s="499"/>
      <c r="E293" s="499"/>
      <c r="F293" s="499"/>
      <c r="G293" s="499"/>
      <c r="H293" s="499"/>
    </row>
    <row r="294" spans="1:8" ht="14.65" hidden="1" customHeight="1" x14ac:dyDescent="0.25">
      <c r="A294" s="500"/>
      <c r="B294" s="503"/>
      <c r="C294" s="504"/>
      <c r="D294" s="500"/>
      <c r="E294" s="503"/>
      <c r="F294" s="504"/>
      <c r="G294" s="500"/>
      <c r="H294" s="503"/>
    </row>
    <row r="295" spans="1:8" ht="14.65" hidden="1" customHeight="1" x14ac:dyDescent="0.25">
      <c r="A295" s="502"/>
      <c r="B295" s="74"/>
      <c r="C295" s="501"/>
      <c r="D295" s="502"/>
      <c r="E295" s="74"/>
      <c r="F295" s="501"/>
      <c r="G295" s="502"/>
      <c r="H295" s="74"/>
    </row>
    <row r="296" spans="1:8" ht="14.65" hidden="1" customHeight="1" x14ac:dyDescent="0.25">
      <c r="A296" s="499"/>
      <c r="B296" s="499"/>
      <c r="C296" s="499"/>
      <c r="D296" s="499"/>
      <c r="E296" s="499"/>
      <c r="F296" s="499"/>
      <c r="G296" s="499"/>
      <c r="H296" s="499"/>
    </row>
    <row r="297" spans="1:8" ht="14.65" hidden="1" customHeight="1" x14ac:dyDescent="0.25">
      <c r="A297" s="500"/>
      <c r="B297" s="503"/>
      <c r="C297" s="504"/>
      <c r="D297" s="500"/>
      <c r="E297" s="503"/>
      <c r="F297" s="504"/>
      <c r="G297" s="500"/>
      <c r="H297" s="503"/>
    </row>
    <row r="298" spans="1:8" ht="14.65" hidden="1" customHeight="1" x14ac:dyDescent="0.25">
      <c r="A298" s="502"/>
      <c r="B298" s="74"/>
      <c r="C298" s="501"/>
      <c r="D298" s="502"/>
      <c r="E298" s="74"/>
      <c r="F298" s="501"/>
      <c r="G298" s="502"/>
      <c r="H298" s="74"/>
    </row>
    <row r="299" spans="1:8" ht="14.65" hidden="1" customHeight="1" x14ac:dyDescent="0.25">
      <c r="A299" s="499"/>
      <c r="B299" s="499"/>
      <c r="C299" s="499"/>
      <c r="D299" s="499"/>
      <c r="E299" s="499"/>
      <c r="F299" s="499"/>
      <c r="G299" s="499"/>
      <c r="H299" s="499"/>
    </row>
    <row r="300" spans="1:8" ht="14.65" hidden="1" customHeight="1" x14ac:dyDescent="0.25">
      <c r="A300" s="500"/>
      <c r="B300" s="503"/>
      <c r="C300" s="504"/>
      <c r="D300" s="500"/>
      <c r="E300" s="503"/>
      <c r="F300" s="504"/>
      <c r="G300" s="500"/>
      <c r="H300" s="503"/>
    </row>
    <row r="301" spans="1:8" ht="14.65" hidden="1" customHeight="1" x14ac:dyDescent="0.25">
      <c r="A301" s="502"/>
      <c r="B301" s="74"/>
      <c r="C301" s="501"/>
      <c r="D301" s="502"/>
      <c r="E301" s="74"/>
      <c r="F301" s="501"/>
      <c r="G301" s="502"/>
      <c r="H301" s="74"/>
    </row>
    <row r="302" spans="1:8" ht="14.65" hidden="1" customHeight="1" x14ac:dyDescent="0.25">
      <c r="A302" s="499"/>
      <c r="B302" s="499"/>
      <c r="C302" s="499"/>
      <c r="D302" s="499"/>
      <c r="E302" s="499"/>
      <c r="F302" s="499"/>
      <c r="G302" s="499"/>
      <c r="H302" s="499"/>
    </row>
    <row r="303" spans="1:8" ht="14.65" hidden="1" customHeight="1" x14ac:dyDescent="0.25">
      <c r="A303" s="500"/>
      <c r="B303" s="503"/>
      <c r="C303" s="504"/>
      <c r="D303" s="500"/>
      <c r="E303" s="503"/>
      <c r="F303" s="504"/>
      <c r="G303" s="500"/>
      <c r="H303" s="503"/>
    </row>
    <row r="304" spans="1:8" x14ac:dyDescent="0.25">
      <c r="A304" s="502" t="str">
        <f>Source!D799</f>
        <v>PHU = activité après la récolte (traitement post-récolte, contact avec l'eau, stockage)</v>
      </c>
      <c r="B304" s="74"/>
      <c r="C304" s="501"/>
      <c r="D304" s="502"/>
      <c r="E304" s="74"/>
      <c r="F304" s="501"/>
      <c r="G304" s="502"/>
      <c r="H304" s="74"/>
    </row>
    <row r="305" spans="1:8" x14ac:dyDescent="0.25">
      <c r="A305" s="104"/>
      <c r="B305" s="104"/>
      <c r="C305" s="104"/>
      <c r="D305" s="104"/>
      <c r="E305" s="104"/>
      <c r="F305" s="104"/>
      <c r="G305" s="104"/>
      <c r="H305" s="104"/>
    </row>
    <row r="306" spans="1:8" ht="21" customHeight="1" x14ac:dyDescent="0.25">
      <c r="A306" s="583" t="str">
        <f>Source!D816</f>
        <v>Groupes</v>
      </c>
      <c r="B306" s="584"/>
      <c r="C306" s="403" t="str">
        <f>Source!D928</f>
        <v>Culture sous abris</v>
      </c>
      <c r="D306" s="579" t="str">
        <f>Source!D930</f>
        <v>Plein champ</v>
      </c>
      <c r="E306" s="580"/>
      <c r="F306" s="579" t="str">
        <f>Source!D937</f>
        <v>Propriété parallèle</v>
      </c>
      <c r="G306" s="581"/>
      <c r="H306" s="580"/>
    </row>
    <row r="307" spans="1:8" ht="21" customHeight="1" x14ac:dyDescent="0.25">
      <c r="A307" s="586"/>
      <c r="B307" s="587"/>
      <c r="C307" s="404" t="str">
        <f>Source!D929</f>
        <v>(surface en are)</v>
      </c>
      <c r="D307" s="588" t="str">
        <f>Source!D931</f>
        <v>(surface en are)</v>
      </c>
      <c r="E307" s="589"/>
      <c r="F307" s="404"/>
      <c r="G307" s="118"/>
      <c r="H307" s="119"/>
    </row>
    <row r="308" spans="1:8" ht="24" customHeight="1" x14ac:dyDescent="0.25">
      <c r="A308" s="567" t="str">
        <f>Source!D817</f>
        <v>Plantes d'ornement</v>
      </c>
      <c r="B308" s="568"/>
      <c r="C308" s="104"/>
      <c r="D308" s="104"/>
      <c r="E308" s="104"/>
      <c r="F308" s="104"/>
      <c r="G308" s="104"/>
      <c r="H308" s="104"/>
    </row>
    <row r="309" spans="1:8" ht="18.75" customHeight="1" x14ac:dyDescent="0.25">
      <c r="A309" s="569" t="str">
        <f>Source!D994</f>
        <v>Plantes de saison ou de balcon</v>
      </c>
      <c r="B309" s="570"/>
      <c r="C309" s="531"/>
      <c r="D309" s="590"/>
      <c r="E309" s="591"/>
      <c r="F309" s="506"/>
      <c r="G309" s="418" t="str">
        <f>Source!$D$939</f>
        <v>Oui</v>
      </c>
      <c r="H309" s="490" t="str">
        <f>Source!$D$940</f>
        <v>Non</v>
      </c>
    </row>
    <row r="310" spans="1:8" ht="18.75" customHeight="1" x14ac:dyDescent="0.25">
      <c r="A310" s="569" t="str">
        <f>Source!D995</f>
        <v>Plantes en pots</v>
      </c>
      <c r="B310" s="570"/>
      <c r="C310" s="531"/>
      <c r="D310" s="590"/>
      <c r="E310" s="591"/>
      <c r="F310" s="506"/>
      <c r="G310" s="418" t="str">
        <f>Source!$D$939</f>
        <v>Oui</v>
      </c>
      <c r="H310" s="490" t="str">
        <f>Source!$D$940</f>
        <v>Non</v>
      </c>
    </row>
    <row r="311" spans="1:8" ht="18.75" customHeight="1" x14ac:dyDescent="0.25">
      <c r="A311" s="569" t="str">
        <f>Source!D996</f>
        <v>Plantes vertes</v>
      </c>
      <c r="B311" s="570"/>
      <c r="C311" s="531"/>
      <c r="D311" s="590"/>
      <c r="E311" s="591"/>
      <c r="F311" s="506"/>
      <c r="G311" s="418" t="str">
        <f>Source!$D$939</f>
        <v>Oui</v>
      </c>
      <c r="H311" s="490" t="str">
        <f>Source!$D$940</f>
        <v>Non</v>
      </c>
    </row>
    <row r="312" spans="1:8" ht="18.75" customHeight="1" x14ac:dyDescent="0.25">
      <c r="A312" s="569" t="str">
        <f>Source!D997</f>
        <v>Fleurs coupées</v>
      </c>
      <c r="B312" s="570"/>
      <c r="C312" s="531"/>
      <c r="D312" s="590"/>
      <c r="E312" s="591"/>
      <c r="F312" s="506"/>
      <c r="G312" s="418" t="str">
        <f>Source!$D$939</f>
        <v>Oui</v>
      </c>
      <c r="H312" s="490" t="str">
        <f>Source!$D$940</f>
        <v>Non</v>
      </c>
    </row>
    <row r="313" spans="1:8" ht="29.45" customHeight="1" x14ac:dyDescent="0.25">
      <c r="A313" s="574" t="str">
        <f>Source!D998</f>
        <v>Plantes vivaces/herbes ornementales 
(sans les arbustes à couper)</v>
      </c>
      <c r="B313" s="575"/>
      <c r="C313" s="531"/>
      <c r="D313" s="590"/>
      <c r="E313" s="591"/>
      <c r="F313" s="506"/>
      <c r="G313" s="418" t="str">
        <f>Source!$D$939</f>
        <v>Oui</v>
      </c>
      <c r="H313" s="490" t="str">
        <f>Source!$D$940</f>
        <v>Non</v>
      </c>
    </row>
    <row r="314" spans="1:8" ht="24" customHeight="1" x14ac:dyDescent="0.25">
      <c r="A314" s="567" t="str">
        <f>Source!D818</f>
        <v>Pépinières</v>
      </c>
      <c r="B314" s="568"/>
      <c r="C314" s="104"/>
      <c r="D314" s="104"/>
      <c r="E314" s="104"/>
      <c r="F314" s="104"/>
      <c r="G314" s="104"/>
      <c r="H314" s="104"/>
    </row>
    <row r="315" spans="1:8" ht="28.15" customHeight="1" x14ac:dyDescent="0.25">
      <c r="A315" s="574" t="str">
        <f>Source!D999</f>
        <v>Arbustes (0.5-1m) 
et couvre-sol</v>
      </c>
      <c r="B315" s="575"/>
      <c r="C315" s="530"/>
      <c r="D315" s="571"/>
      <c r="E315" s="572"/>
      <c r="F315" s="506"/>
      <c r="G315" s="418" t="str">
        <f>Source!$D$939</f>
        <v>Oui</v>
      </c>
      <c r="H315" s="490" t="str">
        <f>Source!$D$940</f>
        <v>Non</v>
      </c>
    </row>
    <row r="316" spans="1:8" ht="18.75" customHeight="1" x14ac:dyDescent="0.25">
      <c r="A316" s="569" t="str">
        <f>Source!D1000</f>
        <v>Plantes pour haies</v>
      </c>
      <c r="B316" s="570"/>
      <c r="C316" s="530"/>
      <c r="D316" s="571"/>
      <c r="E316" s="572"/>
      <c r="F316" s="506"/>
      <c r="G316" s="418" t="str">
        <f>Source!$D$939</f>
        <v>Oui</v>
      </c>
      <c r="H316" s="490" t="str">
        <f>Source!$D$940</f>
        <v>Non</v>
      </c>
    </row>
    <row r="317" spans="1:8" ht="18.75" customHeight="1" x14ac:dyDescent="0.25">
      <c r="A317" s="569" t="str">
        <f>Source!D1001</f>
        <v>Conifères</v>
      </c>
      <c r="B317" s="570"/>
      <c r="C317" s="530"/>
      <c r="D317" s="571"/>
      <c r="E317" s="572"/>
      <c r="F317" s="506"/>
      <c r="G317" s="418" t="str">
        <f>Source!$D$939</f>
        <v>Oui</v>
      </c>
      <c r="H317" s="490" t="str">
        <f>Source!$D$940</f>
        <v>Non</v>
      </c>
    </row>
    <row r="318" spans="1:8" ht="32.450000000000003" customHeight="1" x14ac:dyDescent="0.25">
      <c r="A318" s="595" t="str">
        <f>Source!D1002</f>
        <v>Feuillus 
(caduques et persistants)</v>
      </c>
      <c r="B318" s="596"/>
      <c r="C318" s="530"/>
      <c r="D318" s="571"/>
      <c r="E318" s="572"/>
      <c r="F318" s="506"/>
      <c r="G318" s="418" t="str">
        <f>Source!$D$939</f>
        <v>Oui</v>
      </c>
      <c r="H318" s="490" t="str">
        <f>Source!$D$940</f>
        <v>Non</v>
      </c>
    </row>
    <row r="319" spans="1:8" ht="18.75" customHeight="1" x14ac:dyDescent="0.25">
      <c r="A319" s="569" t="str">
        <f>Source!D1003</f>
        <v>Arbres fruitiers et petits fruits</v>
      </c>
      <c r="B319" s="570"/>
      <c r="C319" s="530"/>
      <c r="D319" s="571"/>
      <c r="E319" s="572"/>
      <c r="F319" s="506"/>
      <c r="G319" s="418" t="str">
        <f>Source!$D$939</f>
        <v>Oui</v>
      </c>
      <c r="H319" s="490" t="str">
        <f>Source!$D$940</f>
        <v>Non</v>
      </c>
    </row>
    <row r="320" spans="1:8" ht="18.75" customHeight="1" x14ac:dyDescent="0.25">
      <c r="A320" s="569" t="str">
        <f>Source!D1004</f>
        <v>Rosiers</v>
      </c>
      <c r="B320" s="570"/>
      <c r="C320" s="530"/>
      <c r="D320" s="571"/>
      <c r="E320" s="572"/>
      <c r="F320" s="506"/>
      <c r="G320" s="418" t="str">
        <f>Source!$D$939</f>
        <v>Oui</v>
      </c>
      <c r="H320" s="490" t="str">
        <f>Source!$D$940</f>
        <v>Non</v>
      </c>
    </row>
    <row r="321" spans="1:9" ht="24" customHeight="1" x14ac:dyDescent="0.25">
      <c r="A321" s="592" t="str">
        <f>Source!D819</f>
        <v>Total des surfaces</v>
      </c>
      <c r="B321" s="592"/>
      <c r="C321" s="420">
        <f>SUM(C309:C320)</f>
        <v>0</v>
      </c>
      <c r="D321" s="593">
        <f>SUM(D309:E320)</f>
        <v>0</v>
      </c>
      <c r="E321" s="594"/>
      <c r="F321" s="104"/>
      <c r="G321" s="104"/>
      <c r="H321" s="104"/>
    </row>
    <row r="322" spans="1:9" ht="36.75" customHeight="1" x14ac:dyDescent="0.25">
      <c r="A322" s="600" t="str">
        <f>Source!D820</f>
        <v>Surfaces pépinières 
(pour la registration GLOBALG.A.P.)</v>
      </c>
      <c r="B322" s="600"/>
      <c r="C322" s="600"/>
      <c r="D322" s="585" t="str">
        <f>Source!D932</f>
        <v>1/3 (première récolte)</v>
      </c>
      <c r="E322" s="585"/>
      <c r="F322" s="597" t="str">
        <f>Source!D938</f>
        <v>2/3 (récoltes suivantes)</v>
      </c>
      <c r="G322" s="597"/>
      <c r="H322" s="597"/>
      <c r="I322" s="47"/>
    </row>
    <row r="323" spans="1:9" x14ac:dyDescent="0.25">
      <c r="A323" s="424" t="str">
        <f>Source!D999</f>
        <v>Arbustes (0.5-1m) 
et couvre-sol</v>
      </c>
      <c r="B323" s="425"/>
      <c r="C323" s="47"/>
      <c r="D323" s="422"/>
      <c r="E323" s="422">
        <f>ROUND(SUM(D315)/3,2)</f>
        <v>0</v>
      </c>
      <c r="F323" s="47"/>
      <c r="G323" s="475"/>
      <c r="H323" s="422">
        <f>ROUND(SUM(D315)/3*2,2)</f>
        <v>0</v>
      </c>
    </row>
    <row r="324" spans="1:9" x14ac:dyDescent="0.25">
      <c r="A324" s="424" t="str">
        <f>Source!D1000</f>
        <v>Plantes pour haies</v>
      </c>
      <c r="B324" s="425"/>
      <c r="C324" s="423"/>
      <c r="D324" s="422"/>
      <c r="E324" s="422">
        <f t="shared" ref="E324:E328" si="2">ROUND(SUM(D316)/3,2)</f>
        <v>0</v>
      </c>
      <c r="F324" s="47"/>
      <c r="G324" s="475"/>
      <c r="H324" s="422">
        <f t="shared" ref="H324:H328" si="3">ROUND(SUM(D316)/3*2,2)</f>
        <v>0</v>
      </c>
    </row>
    <row r="325" spans="1:9" x14ac:dyDescent="0.25">
      <c r="A325" s="424" t="str">
        <f>Source!D1001</f>
        <v>Conifères</v>
      </c>
      <c r="B325" s="425"/>
      <c r="C325" s="423"/>
      <c r="D325" s="422"/>
      <c r="E325" s="422">
        <f t="shared" si="2"/>
        <v>0</v>
      </c>
      <c r="F325" s="47"/>
      <c r="G325" s="475"/>
      <c r="H325" s="422">
        <f t="shared" si="3"/>
        <v>0</v>
      </c>
    </row>
    <row r="326" spans="1:9" x14ac:dyDescent="0.25">
      <c r="A326" s="424" t="str">
        <f>Source!D1002</f>
        <v>Feuillus 
(caduques et persistants)</v>
      </c>
      <c r="B326" s="425"/>
      <c r="C326" s="423"/>
      <c r="D326" s="422"/>
      <c r="E326" s="422">
        <f t="shared" si="2"/>
        <v>0</v>
      </c>
      <c r="F326" s="47"/>
      <c r="G326" s="475"/>
      <c r="H326" s="422">
        <f t="shared" si="3"/>
        <v>0</v>
      </c>
    </row>
    <row r="327" spans="1:9" x14ac:dyDescent="0.25">
      <c r="A327" s="424" t="str">
        <f>Source!D1003</f>
        <v>Arbres fruitiers et petits fruits</v>
      </c>
      <c r="B327" s="425"/>
      <c r="C327" s="422"/>
      <c r="D327" s="422"/>
      <c r="E327" s="422">
        <f t="shared" si="2"/>
        <v>0</v>
      </c>
      <c r="F327" s="47"/>
      <c r="G327" s="475"/>
      <c r="H327" s="422">
        <f t="shared" si="3"/>
        <v>0</v>
      </c>
    </row>
    <row r="328" spans="1:9" x14ac:dyDescent="0.25">
      <c r="A328" s="424" t="str">
        <f>Source!D1004</f>
        <v>Rosiers</v>
      </c>
      <c r="B328" s="47"/>
      <c r="C328" s="47"/>
      <c r="D328" s="47"/>
      <c r="E328" s="422">
        <f t="shared" si="2"/>
        <v>0</v>
      </c>
      <c r="F328" s="47"/>
      <c r="G328" s="475"/>
      <c r="H328" s="422">
        <f t="shared" si="3"/>
        <v>0</v>
      </c>
    </row>
    <row r="329" spans="1:9" x14ac:dyDescent="0.25">
      <c r="A329" s="598"/>
      <c r="B329" s="598"/>
      <c r="C329" s="104"/>
      <c r="D329" s="104"/>
      <c r="E329" s="104"/>
      <c r="F329" s="104"/>
      <c r="G329" s="104"/>
      <c r="H329" s="104"/>
    </row>
    <row r="330" spans="1:9" x14ac:dyDescent="0.25">
      <c r="A330" s="599"/>
      <c r="B330" s="599"/>
      <c r="C330" s="507"/>
      <c r="D330" s="507"/>
      <c r="E330" s="507"/>
      <c r="F330" s="507"/>
      <c r="G330" s="507"/>
      <c r="H330" s="507"/>
    </row>
    <row r="331" spans="1:9" x14ac:dyDescent="0.25">
      <c r="A331" s="104"/>
      <c r="B331" s="104"/>
      <c r="C331" s="104"/>
      <c r="D331" s="104"/>
      <c r="E331" s="104"/>
      <c r="F331" s="104"/>
      <c r="G331" s="104"/>
      <c r="H331" s="104"/>
    </row>
  </sheetData>
  <sheetProtection selectLockedCells="1"/>
  <mergeCells count="73">
    <mergeCell ref="D306:E306"/>
    <mergeCell ref="A310:B310"/>
    <mergeCell ref="F306:H306"/>
    <mergeCell ref="A312:B312"/>
    <mergeCell ref="F29:H29"/>
    <mergeCell ref="A329:B329"/>
    <mergeCell ref="A330:B330"/>
    <mergeCell ref="A322:C322"/>
    <mergeCell ref="A29:C29"/>
    <mergeCell ref="D29:E29"/>
    <mergeCell ref="D307:E307"/>
    <mergeCell ref="A306:B306"/>
    <mergeCell ref="A307:B307"/>
    <mergeCell ref="A309:B309"/>
    <mergeCell ref="A308:B308"/>
    <mergeCell ref="A315:B315"/>
    <mergeCell ref="A316:B316"/>
    <mergeCell ref="A317:B317"/>
    <mergeCell ref="A313:B313"/>
    <mergeCell ref="D309:E309"/>
    <mergeCell ref="D310:E310"/>
    <mergeCell ref="A26:B26"/>
    <mergeCell ref="D26:E26"/>
    <mergeCell ref="A27:B27"/>
    <mergeCell ref="D27:E27"/>
    <mergeCell ref="A28:B28"/>
    <mergeCell ref="D28:E28"/>
    <mergeCell ref="A23:B23"/>
    <mergeCell ref="D23:E23"/>
    <mergeCell ref="A24:B24"/>
    <mergeCell ref="D24:E24"/>
    <mergeCell ref="A25:B25"/>
    <mergeCell ref="D25:E25"/>
    <mergeCell ref="D20:E20"/>
    <mergeCell ref="A21:B21"/>
    <mergeCell ref="A13:B13"/>
    <mergeCell ref="D322:E322"/>
    <mergeCell ref="A14:B14"/>
    <mergeCell ref="D14:E14"/>
    <mergeCell ref="A311:B311"/>
    <mergeCell ref="D311:E311"/>
    <mergeCell ref="D312:E312"/>
    <mergeCell ref="D313:E313"/>
    <mergeCell ref="C38:H38"/>
    <mergeCell ref="A321:B321"/>
    <mergeCell ref="D321:E321"/>
    <mergeCell ref="A318:B318"/>
    <mergeCell ref="A319:B319"/>
    <mergeCell ref="F322:H322"/>
    <mergeCell ref="A1:H1"/>
    <mergeCell ref="A22:B22"/>
    <mergeCell ref="D22:E22"/>
    <mergeCell ref="D15:E15"/>
    <mergeCell ref="A16:B16"/>
    <mergeCell ref="D16:E16"/>
    <mergeCell ref="A17:B17"/>
    <mergeCell ref="D17:E17"/>
    <mergeCell ref="A18:B18"/>
    <mergeCell ref="D18:E18"/>
    <mergeCell ref="A19:B19"/>
    <mergeCell ref="D19:E19"/>
    <mergeCell ref="D13:E13"/>
    <mergeCell ref="F13:H13"/>
    <mergeCell ref="C9:H9"/>
    <mergeCell ref="A20:B20"/>
    <mergeCell ref="A314:B314"/>
    <mergeCell ref="A320:B320"/>
    <mergeCell ref="D320:E320"/>
    <mergeCell ref="D315:E315"/>
    <mergeCell ref="D316:E316"/>
    <mergeCell ref="D317:E317"/>
    <mergeCell ref="D318:E318"/>
    <mergeCell ref="D319:E319"/>
  </mergeCells>
  <pageMargins left="0.6692913385826772" right="0.31496062992125984" top="0.55118110236220474" bottom="0.19685039370078741" header="0.31496062992125984" footer="0.31496062992125984"/>
  <pageSetup paperSize="9" scale="98" fitToHeight="2" orientation="portrait" r:id="rId1"/>
  <headerFooter>
    <oddFooter>&amp;L&amp;"Arial,Standard"&amp;8ProCert AG  Marktgasse 65  CH-3011 Bern
Ref: &amp;F&amp;C&amp;"Arial,Standard"&amp;8Tel: +41 (0)31 560 67 67
&amp;A&amp;R&amp;"Arial,Standard"&amp;8produkte@procert.ch   www.procert.ch
&amp;P/&amp;N</oddFooter>
  </headerFooter>
  <rowBreaks count="1" manualBreakCount="1">
    <brk id="37"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3" r:id="rId4" name="Group Box 3">
              <controlPr defaultSize="0" autoFill="0" autoPict="0">
                <anchor moveWithCells="1">
                  <from>
                    <xdr:col>0</xdr:col>
                    <xdr:colOff>0</xdr:colOff>
                    <xdr:row>8</xdr:row>
                    <xdr:rowOff>0</xdr:rowOff>
                  </from>
                  <to>
                    <xdr:col>7</xdr:col>
                    <xdr:colOff>323850</xdr:colOff>
                    <xdr:row>8</xdr:row>
                    <xdr:rowOff>333375</xdr:rowOff>
                  </to>
                </anchor>
              </controlPr>
            </control>
          </mc:Choice>
        </mc:AlternateContent>
        <mc:AlternateContent xmlns:mc="http://schemas.openxmlformats.org/markup-compatibility/2006">
          <mc:Choice Requires="x14">
            <control shapeId="10245" r:id="rId5" name="Check Box 5">
              <controlPr defaultSize="0" autoFill="0" autoLine="0" autoPict="0">
                <anchor moveWithCells="1">
                  <from>
                    <xdr:col>0</xdr:col>
                    <xdr:colOff>28575</xdr:colOff>
                    <xdr:row>15</xdr:row>
                    <xdr:rowOff>28575</xdr:rowOff>
                  </from>
                  <to>
                    <xdr:col>0</xdr:col>
                    <xdr:colOff>295275</xdr:colOff>
                    <xdr:row>16</xdr:row>
                    <xdr:rowOff>9525</xdr:rowOff>
                  </to>
                </anchor>
              </controlPr>
            </control>
          </mc:Choice>
        </mc:AlternateContent>
        <mc:AlternateContent xmlns:mc="http://schemas.openxmlformats.org/markup-compatibility/2006">
          <mc:Choice Requires="x14">
            <control shapeId="10252" r:id="rId6" name="Check Box 12">
              <controlPr defaultSize="0" autoFill="0" autoLine="0" autoPict="0">
                <anchor moveWithCells="1">
                  <from>
                    <xdr:col>0</xdr:col>
                    <xdr:colOff>28575</xdr:colOff>
                    <xdr:row>16</xdr:row>
                    <xdr:rowOff>28575</xdr:rowOff>
                  </from>
                  <to>
                    <xdr:col>0</xdr:col>
                    <xdr:colOff>295275</xdr:colOff>
                    <xdr:row>17</xdr:row>
                    <xdr:rowOff>9525</xdr:rowOff>
                  </to>
                </anchor>
              </controlPr>
            </control>
          </mc:Choice>
        </mc:AlternateContent>
        <mc:AlternateContent xmlns:mc="http://schemas.openxmlformats.org/markup-compatibility/2006">
          <mc:Choice Requires="x14">
            <control shapeId="10253" r:id="rId7" name="Check Box 13">
              <controlPr defaultSize="0" autoFill="0" autoLine="0" autoPict="0">
                <anchor moveWithCells="1">
                  <from>
                    <xdr:col>0</xdr:col>
                    <xdr:colOff>28575</xdr:colOff>
                    <xdr:row>17</xdr:row>
                    <xdr:rowOff>9525</xdr:rowOff>
                  </from>
                  <to>
                    <xdr:col>0</xdr:col>
                    <xdr:colOff>295275</xdr:colOff>
                    <xdr:row>18</xdr:row>
                    <xdr:rowOff>0</xdr:rowOff>
                  </to>
                </anchor>
              </controlPr>
            </control>
          </mc:Choice>
        </mc:AlternateContent>
        <mc:AlternateContent xmlns:mc="http://schemas.openxmlformats.org/markup-compatibility/2006">
          <mc:Choice Requires="x14">
            <control shapeId="10254" r:id="rId8" name="Check Box 14">
              <controlPr defaultSize="0" autoFill="0" autoLine="0" autoPict="0">
                <anchor moveWithCells="1">
                  <from>
                    <xdr:col>0</xdr:col>
                    <xdr:colOff>28575</xdr:colOff>
                    <xdr:row>18</xdr:row>
                    <xdr:rowOff>9525</xdr:rowOff>
                  </from>
                  <to>
                    <xdr:col>0</xdr:col>
                    <xdr:colOff>295275</xdr:colOff>
                    <xdr:row>19</xdr:row>
                    <xdr:rowOff>0</xdr:rowOff>
                  </to>
                </anchor>
              </controlPr>
            </control>
          </mc:Choice>
        </mc:AlternateContent>
        <mc:AlternateContent xmlns:mc="http://schemas.openxmlformats.org/markup-compatibility/2006">
          <mc:Choice Requires="x14">
            <control shapeId="10255" r:id="rId9" name="Check Box 15">
              <controlPr defaultSize="0" autoFill="0" autoLine="0" autoPict="0">
                <anchor moveWithCells="1">
                  <from>
                    <xdr:col>0</xdr:col>
                    <xdr:colOff>28575</xdr:colOff>
                    <xdr:row>19</xdr:row>
                    <xdr:rowOff>28575</xdr:rowOff>
                  </from>
                  <to>
                    <xdr:col>0</xdr:col>
                    <xdr:colOff>295275</xdr:colOff>
                    <xdr:row>19</xdr:row>
                    <xdr:rowOff>238125</xdr:rowOff>
                  </to>
                </anchor>
              </controlPr>
            </control>
          </mc:Choice>
        </mc:AlternateContent>
        <mc:AlternateContent xmlns:mc="http://schemas.openxmlformats.org/markup-compatibility/2006">
          <mc:Choice Requires="x14">
            <control shapeId="10256" r:id="rId10" name="Check Box 16">
              <controlPr defaultSize="0" autoFill="0" autoLine="0" autoPict="0">
                <anchor moveWithCells="1">
                  <from>
                    <xdr:col>0</xdr:col>
                    <xdr:colOff>28575</xdr:colOff>
                    <xdr:row>21</xdr:row>
                    <xdr:rowOff>28575</xdr:rowOff>
                  </from>
                  <to>
                    <xdr:col>0</xdr:col>
                    <xdr:colOff>295275</xdr:colOff>
                    <xdr:row>21</xdr:row>
                    <xdr:rowOff>238125</xdr:rowOff>
                  </to>
                </anchor>
              </controlPr>
            </control>
          </mc:Choice>
        </mc:AlternateContent>
        <mc:AlternateContent xmlns:mc="http://schemas.openxmlformats.org/markup-compatibility/2006">
          <mc:Choice Requires="x14">
            <control shapeId="10257" r:id="rId11" name="Check Box 17">
              <controlPr defaultSize="0" autoFill="0" autoLine="0" autoPict="0">
                <anchor moveWithCells="1">
                  <from>
                    <xdr:col>0</xdr:col>
                    <xdr:colOff>28575</xdr:colOff>
                    <xdr:row>22</xdr:row>
                    <xdr:rowOff>28575</xdr:rowOff>
                  </from>
                  <to>
                    <xdr:col>0</xdr:col>
                    <xdr:colOff>295275</xdr:colOff>
                    <xdr:row>22</xdr:row>
                    <xdr:rowOff>247650</xdr:rowOff>
                  </to>
                </anchor>
              </controlPr>
            </control>
          </mc:Choice>
        </mc:AlternateContent>
        <mc:AlternateContent xmlns:mc="http://schemas.openxmlformats.org/markup-compatibility/2006">
          <mc:Choice Requires="x14">
            <control shapeId="10258" r:id="rId12" name="Check Box 18">
              <controlPr defaultSize="0" autoFill="0" autoLine="0" autoPict="0">
                <anchor moveWithCells="1">
                  <from>
                    <xdr:col>0</xdr:col>
                    <xdr:colOff>28575</xdr:colOff>
                    <xdr:row>23</xdr:row>
                    <xdr:rowOff>28575</xdr:rowOff>
                  </from>
                  <to>
                    <xdr:col>0</xdr:col>
                    <xdr:colOff>295275</xdr:colOff>
                    <xdr:row>23</xdr:row>
                    <xdr:rowOff>247650</xdr:rowOff>
                  </to>
                </anchor>
              </controlPr>
            </control>
          </mc:Choice>
        </mc:AlternateContent>
        <mc:AlternateContent xmlns:mc="http://schemas.openxmlformats.org/markup-compatibility/2006">
          <mc:Choice Requires="x14">
            <control shapeId="10260" r:id="rId13" name="Check Box 20">
              <controlPr defaultSize="0" autoFill="0" autoLine="0" autoPict="0">
                <anchor moveWithCells="1">
                  <from>
                    <xdr:col>0</xdr:col>
                    <xdr:colOff>28575</xdr:colOff>
                    <xdr:row>25</xdr:row>
                    <xdr:rowOff>9525</xdr:rowOff>
                  </from>
                  <to>
                    <xdr:col>0</xdr:col>
                    <xdr:colOff>295275</xdr:colOff>
                    <xdr:row>25</xdr:row>
                    <xdr:rowOff>238125</xdr:rowOff>
                  </to>
                </anchor>
              </controlPr>
            </control>
          </mc:Choice>
        </mc:AlternateContent>
        <mc:AlternateContent xmlns:mc="http://schemas.openxmlformats.org/markup-compatibility/2006">
          <mc:Choice Requires="x14">
            <control shapeId="10261" r:id="rId14" name="Check Box 21">
              <controlPr defaultSize="0" autoFill="0" autoLine="0" autoPict="0">
                <anchor moveWithCells="1">
                  <from>
                    <xdr:col>0</xdr:col>
                    <xdr:colOff>28575</xdr:colOff>
                    <xdr:row>26</xdr:row>
                    <xdr:rowOff>28575</xdr:rowOff>
                  </from>
                  <to>
                    <xdr:col>0</xdr:col>
                    <xdr:colOff>314325</xdr:colOff>
                    <xdr:row>27</xdr:row>
                    <xdr:rowOff>9525</xdr:rowOff>
                  </to>
                </anchor>
              </controlPr>
            </control>
          </mc:Choice>
        </mc:AlternateContent>
        <mc:AlternateContent xmlns:mc="http://schemas.openxmlformats.org/markup-compatibility/2006">
          <mc:Choice Requires="x14">
            <control shapeId="10286" r:id="rId15" name="Group Box 46">
              <controlPr defaultSize="0" autoFill="0" autoPict="0">
                <anchor moveWithCells="1">
                  <from>
                    <xdr:col>5</xdr:col>
                    <xdr:colOff>0</xdr:colOff>
                    <xdr:row>19</xdr:row>
                    <xdr:rowOff>0</xdr:rowOff>
                  </from>
                  <to>
                    <xdr:col>8</xdr:col>
                    <xdr:colOff>19050</xdr:colOff>
                    <xdr:row>19</xdr:row>
                    <xdr:rowOff>257175</xdr:rowOff>
                  </to>
                </anchor>
              </controlPr>
            </control>
          </mc:Choice>
        </mc:AlternateContent>
        <mc:AlternateContent xmlns:mc="http://schemas.openxmlformats.org/markup-compatibility/2006">
          <mc:Choice Requires="x14">
            <control shapeId="10290" r:id="rId16" name="Option Button 50">
              <controlPr defaultSize="0" autoFill="0" autoLine="0" autoPict="0">
                <anchor moveWithCells="1">
                  <from>
                    <xdr:col>5</xdr:col>
                    <xdr:colOff>28575</xdr:colOff>
                    <xdr:row>15</xdr:row>
                    <xdr:rowOff>66675</xdr:rowOff>
                  </from>
                  <to>
                    <xdr:col>6</xdr:col>
                    <xdr:colOff>0</xdr:colOff>
                    <xdr:row>15</xdr:row>
                    <xdr:rowOff>219075</xdr:rowOff>
                  </to>
                </anchor>
              </controlPr>
            </control>
          </mc:Choice>
        </mc:AlternateContent>
        <mc:AlternateContent xmlns:mc="http://schemas.openxmlformats.org/markup-compatibility/2006">
          <mc:Choice Requires="x14">
            <control shapeId="10291" r:id="rId17" name="Option Button 51">
              <controlPr defaultSize="0" autoFill="0" autoLine="0" autoPict="0" altText="">
                <anchor moveWithCells="1">
                  <from>
                    <xdr:col>7</xdr:col>
                    <xdr:colOff>28575</xdr:colOff>
                    <xdr:row>15</xdr:row>
                    <xdr:rowOff>38100</xdr:rowOff>
                  </from>
                  <to>
                    <xdr:col>7</xdr:col>
                    <xdr:colOff>219075</xdr:colOff>
                    <xdr:row>16</xdr:row>
                    <xdr:rowOff>0</xdr:rowOff>
                  </to>
                </anchor>
              </controlPr>
            </control>
          </mc:Choice>
        </mc:AlternateContent>
        <mc:AlternateContent xmlns:mc="http://schemas.openxmlformats.org/markup-compatibility/2006">
          <mc:Choice Requires="x14">
            <control shapeId="10292" r:id="rId18" name="Option Button 52">
              <controlPr defaultSize="0" autoFill="0" autoLine="0" autoPict="0">
                <anchor moveWithCells="1">
                  <from>
                    <xdr:col>5</xdr:col>
                    <xdr:colOff>28575</xdr:colOff>
                    <xdr:row>16</xdr:row>
                    <xdr:rowOff>38100</xdr:rowOff>
                  </from>
                  <to>
                    <xdr:col>6</xdr:col>
                    <xdr:colOff>0</xdr:colOff>
                    <xdr:row>16</xdr:row>
                    <xdr:rowOff>219075</xdr:rowOff>
                  </to>
                </anchor>
              </controlPr>
            </control>
          </mc:Choice>
        </mc:AlternateContent>
        <mc:AlternateContent xmlns:mc="http://schemas.openxmlformats.org/markup-compatibility/2006">
          <mc:Choice Requires="x14">
            <control shapeId="10293" r:id="rId19" name="Option Button 53">
              <controlPr defaultSize="0" autoFill="0" autoLine="0" autoPict="0">
                <anchor moveWithCells="1">
                  <from>
                    <xdr:col>7</xdr:col>
                    <xdr:colOff>28575</xdr:colOff>
                    <xdr:row>16</xdr:row>
                    <xdr:rowOff>66675</xdr:rowOff>
                  </from>
                  <to>
                    <xdr:col>7</xdr:col>
                    <xdr:colOff>219075</xdr:colOff>
                    <xdr:row>16</xdr:row>
                    <xdr:rowOff>219075</xdr:rowOff>
                  </to>
                </anchor>
              </controlPr>
            </control>
          </mc:Choice>
        </mc:AlternateContent>
        <mc:AlternateContent xmlns:mc="http://schemas.openxmlformats.org/markup-compatibility/2006">
          <mc:Choice Requires="x14">
            <control shapeId="10294" r:id="rId20" name="Group Box 54">
              <controlPr defaultSize="0" autoFill="0" autoPict="0">
                <anchor moveWithCells="1">
                  <from>
                    <xdr:col>5</xdr:col>
                    <xdr:colOff>28575</xdr:colOff>
                    <xdr:row>14</xdr:row>
                    <xdr:rowOff>295275</xdr:rowOff>
                  </from>
                  <to>
                    <xdr:col>8</xdr:col>
                    <xdr:colOff>19050</xdr:colOff>
                    <xdr:row>16</xdr:row>
                    <xdr:rowOff>0</xdr:rowOff>
                  </to>
                </anchor>
              </controlPr>
            </control>
          </mc:Choice>
        </mc:AlternateContent>
        <mc:AlternateContent xmlns:mc="http://schemas.openxmlformats.org/markup-compatibility/2006">
          <mc:Choice Requires="x14">
            <control shapeId="10295" r:id="rId21" name="Option Button 55">
              <controlPr defaultSize="0" autoFill="0" autoLine="0" autoPict="0">
                <anchor moveWithCells="1">
                  <from>
                    <xdr:col>5</xdr:col>
                    <xdr:colOff>28575</xdr:colOff>
                    <xdr:row>17</xdr:row>
                    <xdr:rowOff>28575</xdr:rowOff>
                  </from>
                  <to>
                    <xdr:col>6</xdr:col>
                    <xdr:colOff>0</xdr:colOff>
                    <xdr:row>17</xdr:row>
                    <xdr:rowOff>219075</xdr:rowOff>
                  </to>
                </anchor>
              </controlPr>
            </control>
          </mc:Choice>
        </mc:AlternateContent>
        <mc:AlternateContent xmlns:mc="http://schemas.openxmlformats.org/markup-compatibility/2006">
          <mc:Choice Requires="x14">
            <control shapeId="10296" r:id="rId22" name="Option Button 56">
              <controlPr defaultSize="0" autoFill="0" autoLine="0" autoPict="0">
                <anchor moveWithCells="1">
                  <from>
                    <xdr:col>7</xdr:col>
                    <xdr:colOff>28575</xdr:colOff>
                    <xdr:row>17</xdr:row>
                    <xdr:rowOff>38100</xdr:rowOff>
                  </from>
                  <to>
                    <xdr:col>7</xdr:col>
                    <xdr:colOff>219075</xdr:colOff>
                    <xdr:row>17</xdr:row>
                    <xdr:rowOff>219075</xdr:rowOff>
                  </to>
                </anchor>
              </controlPr>
            </control>
          </mc:Choice>
        </mc:AlternateContent>
        <mc:AlternateContent xmlns:mc="http://schemas.openxmlformats.org/markup-compatibility/2006">
          <mc:Choice Requires="x14">
            <control shapeId="10297" r:id="rId23" name="Option Button 57">
              <controlPr defaultSize="0" autoFill="0" autoLine="0" autoPict="0">
                <anchor moveWithCells="1">
                  <from>
                    <xdr:col>5</xdr:col>
                    <xdr:colOff>28575</xdr:colOff>
                    <xdr:row>18</xdr:row>
                    <xdr:rowOff>19050</xdr:rowOff>
                  </from>
                  <to>
                    <xdr:col>5</xdr:col>
                    <xdr:colOff>219075</xdr:colOff>
                    <xdr:row>18</xdr:row>
                    <xdr:rowOff>209550</xdr:rowOff>
                  </to>
                </anchor>
              </controlPr>
            </control>
          </mc:Choice>
        </mc:AlternateContent>
        <mc:AlternateContent xmlns:mc="http://schemas.openxmlformats.org/markup-compatibility/2006">
          <mc:Choice Requires="x14">
            <control shapeId="10298" r:id="rId24" name="Option Button 58">
              <controlPr defaultSize="0" autoFill="0" autoLine="0" autoPict="0">
                <anchor moveWithCells="1">
                  <from>
                    <xdr:col>7</xdr:col>
                    <xdr:colOff>28575</xdr:colOff>
                    <xdr:row>18</xdr:row>
                    <xdr:rowOff>28575</xdr:rowOff>
                  </from>
                  <to>
                    <xdr:col>7</xdr:col>
                    <xdr:colOff>247650</xdr:colOff>
                    <xdr:row>18</xdr:row>
                    <xdr:rowOff>219075</xdr:rowOff>
                  </to>
                </anchor>
              </controlPr>
            </control>
          </mc:Choice>
        </mc:AlternateContent>
        <mc:AlternateContent xmlns:mc="http://schemas.openxmlformats.org/markup-compatibility/2006">
          <mc:Choice Requires="x14">
            <control shapeId="10301" r:id="rId25" name="Group Box 61">
              <controlPr defaultSize="0" autoFill="0" autoPict="0">
                <anchor moveWithCells="1">
                  <from>
                    <xdr:col>5</xdr:col>
                    <xdr:colOff>0</xdr:colOff>
                    <xdr:row>15</xdr:row>
                    <xdr:rowOff>257175</xdr:rowOff>
                  </from>
                  <to>
                    <xdr:col>8</xdr:col>
                    <xdr:colOff>19050</xdr:colOff>
                    <xdr:row>16</xdr:row>
                    <xdr:rowOff>228600</xdr:rowOff>
                  </to>
                </anchor>
              </controlPr>
            </control>
          </mc:Choice>
        </mc:AlternateContent>
        <mc:AlternateContent xmlns:mc="http://schemas.openxmlformats.org/markup-compatibility/2006">
          <mc:Choice Requires="x14">
            <control shapeId="10302" r:id="rId26" name="Group Box 62">
              <controlPr defaultSize="0" autoFill="0" autoPict="0">
                <anchor moveWithCells="1">
                  <from>
                    <xdr:col>5</xdr:col>
                    <xdr:colOff>28575</xdr:colOff>
                    <xdr:row>16</xdr:row>
                    <xdr:rowOff>228600</xdr:rowOff>
                  </from>
                  <to>
                    <xdr:col>8</xdr:col>
                    <xdr:colOff>19050</xdr:colOff>
                    <xdr:row>18</xdr:row>
                    <xdr:rowOff>0</xdr:rowOff>
                  </to>
                </anchor>
              </controlPr>
            </control>
          </mc:Choice>
        </mc:AlternateContent>
        <mc:AlternateContent xmlns:mc="http://schemas.openxmlformats.org/markup-compatibility/2006">
          <mc:Choice Requires="x14">
            <control shapeId="10303" r:id="rId27" name="Group Box 63">
              <controlPr defaultSize="0" autoFill="0" autoPict="0">
                <anchor moveWithCells="1">
                  <from>
                    <xdr:col>5</xdr:col>
                    <xdr:colOff>0</xdr:colOff>
                    <xdr:row>18</xdr:row>
                    <xdr:rowOff>0</xdr:rowOff>
                  </from>
                  <to>
                    <xdr:col>8</xdr:col>
                    <xdr:colOff>19050</xdr:colOff>
                    <xdr:row>19</xdr:row>
                    <xdr:rowOff>0</xdr:rowOff>
                  </to>
                </anchor>
              </controlPr>
            </control>
          </mc:Choice>
        </mc:AlternateContent>
        <mc:AlternateContent xmlns:mc="http://schemas.openxmlformats.org/markup-compatibility/2006">
          <mc:Choice Requires="x14">
            <control shapeId="10304" r:id="rId28" name="Group Box 64">
              <controlPr defaultSize="0" autoFill="0" autoPict="0">
                <anchor moveWithCells="1">
                  <from>
                    <xdr:col>5</xdr:col>
                    <xdr:colOff>0</xdr:colOff>
                    <xdr:row>19</xdr:row>
                    <xdr:rowOff>28575</xdr:rowOff>
                  </from>
                  <to>
                    <xdr:col>8</xdr:col>
                    <xdr:colOff>19050</xdr:colOff>
                    <xdr:row>19</xdr:row>
                    <xdr:rowOff>257175</xdr:rowOff>
                  </to>
                </anchor>
              </controlPr>
            </control>
          </mc:Choice>
        </mc:AlternateContent>
        <mc:AlternateContent xmlns:mc="http://schemas.openxmlformats.org/markup-compatibility/2006">
          <mc:Choice Requires="x14">
            <control shapeId="10318" r:id="rId29" name="Group Box 78">
              <controlPr defaultSize="0" autoFill="0" autoPict="0" altText="">
                <anchor moveWithCells="1">
                  <from>
                    <xdr:col>5</xdr:col>
                    <xdr:colOff>0</xdr:colOff>
                    <xdr:row>20</xdr:row>
                    <xdr:rowOff>304800</xdr:rowOff>
                  </from>
                  <to>
                    <xdr:col>8</xdr:col>
                    <xdr:colOff>19050</xdr:colOff>
                    <xdr:row>21</xdr:row>
                    <xdr:rowOff>238125</xdr:rowOff>
                  </to>
                </anchor>
              </controlPr>
            </control>
          </mc:Choice>
        </mc:AlternateContent>
        <mc:AlternateContent xmlns:mc="http://schemas.openxmlformats.org/markup-compatibility/2006">
          <mc:Choice Requires="x14">
            <control shapeId="10319" r:id="rId30" name="Group Box 79">
              <controlPr defaultSize="0" autoFill="0" autoPict="0">
                <anchor moveWithCells="1">
                  <from>
                    <xdr:col>4</xdr:col>
                    <xdr:colOff>676275</xdr:colOff>
                    <xdr:row>21</xdr:row>
                    <xdr:rowOff>257175</xdr:rowOff>
                  </from>
                  <to>
                    <xdr:col>8</xdr:col>
                    <xdr:colOff>19050</xdr:colOff>
                    <xdr:row>22</xdr:row>
                    <xdr:rowOff>123825</xdr:rowOff>
                  </to>
                </anchor>
              </controlPr>
            </control>
          </mc:Choice>
        </mc:AlternateContent>
        <mc:AlternateContent xmlns:mc="http://schemas.openxmlformats.org/markup-compatibility/2006">
          <mc:Choice Requires="x14">
            <control shapeId="10320" r:id="rId31" name="Group Box 80">
              <controlPr defaultSize="0" autoFill="0" autoPict="0">
                <anchor moveWithCells="1">
                  <from>
                    <xdr:col>4</xdr:col>
                    <xdr:colOff>676275</xdr:colOff>
                    <xdr:row>23</xdr:row>
                    <xdr:rowOff>0</xdr:rowOff>
                  </from>
                  <to>
                    <xdr:col>8</xdr:col>
                    <xdr:colOff>19050</xdr:colOff>
                    <xdr:row>23</xdr:row>
                    <xdr:rowOff>238125</xdr:rowOff>
                  </to>
                </anchor>
              </controlPr>
            </control>
          </mc:Choice>
        </mc:AlternateContent>
        <mc:AlternateContent xmlns:mc="http://schemas.openxmlformats.org/markup-compatibility/2006">
          <mc:Choice Requires="x14">
            <control shapeId="10321" r:id="rId32" name="Group Box 81">
              <controlPr defaultSize="0" autoFill="0" autoPict="0">
                <anchor moveWithCells="1">
                  <from>
                    <xdr:col>4</xdr:col>
                    <xdr:colOff>676275</xdr:colOff>
                    <xdr:row>24</xdr:row>
                    <xdr:rowOff>0</xdr:rowOff>
                  </from>
                  <to>
                    <xdr:col>8</xdr:col>
                    <xdr:colOff>19050</xdr:colOff>
                    <xdr:row>24</xdr:row>
                    <xdr:rowOff>180975</xdr:rowOff>
                  </to>
                </anchor>
              </controlPr>
            </control>
          </mc:Choice>
        </mc:AlternateContent>
        <mc:AlternateContent xmlns:mc="http://schemas.openxmlformats.org/markup-compatibility/2006">
          <mc:Choice Requires="x14">
            <control shapeId="10322" r:id="rId33" name="Group Box 82">
              <controlPr defaultSize="0" autoFill="0" autoPict="0">
                <anchor moveWithCells="1">
                  <from>
                    <xdr:col>5</xdr:col>
                    <xdr:colOff>0</xdr:colOff>
                    <xdr:row>24</xdr:row>
                    <xdr:rowOff>228600</xdr:rowOff>
                  </from>
                  <to>
                    <xdr:col>8</xdr:col>
                    <xdr:colOff>19050</xdr:colOff>
                    <xdr:row>25</xdr:row>
                    <xdr:rowOff>66675</xdr:rowOff>
                  </to>
                </anchor>
              </controlPr>
            </control>
          </mc:Choice>
        </mc:AlternateContent>
        <mc:AlternateContent xmlns:mc="http://schemas.openxmlformats.org/markup-compatibility/2006">
          <mc:Choice Requires="x14">
            <control shapeId="10323" r:id="rId34" name="Group Box 83">
              <controlPr defaultSize="0" autoFill="0" autoPict="0">
                <anchor moveWithCells="1">
                  <from>
                    <xdr:col>4</xdr:col>
                    <xdr:colOff>676275</xdr:colOff>
                    <xdr:row>26</xdr:row>
                    <xdr:rowOff>0</xdr:rowOff>
                  </from>
                  <to>
                    <xdr:col>8</xdr:col>
                    <xdr:colOff>19050</xdr:colOff>
                    <xdr:row>26</xdr:row>
                    <xdr:rowOff>238125</xdr:rowOff>
                  </to>
                </anchor>
              </controlPr>
            </control>
          </mc:Choice>
        </mc:AlternateContent>
        <mc:AlternateContent xmlns:mc="http://schemas.openxmlformats.org/markup-compatibility/2006">
          <mc:Choice Requires="x14">
            <control shapeId="10324" r:id="rId35" name="Check Box 84">
              <controlPr defaultSize="0" autoFill="0" autoLine="0" autoPict="0">
                <anchor moveWithCells="1">
                  <from>
                    <xdr:col>0</xdr:col>
                    <xdr:colOff>28575</xdr:colOff>
                    <xdr:row>24</xdr:row>
                    <xdr:rowOff>28575</xdr:rowOff>
                  </from>
                  <to>
                    <xdr:col>0</xdr:col>
                    <xdr:colOff>295275</xdr:colOff>
                    <xdr:row>24</xdr:row>
                    <xdr:rowOff>257175</xdr:rowOff>
                  </to>
                </anchor>
              </controlPr>
            </control>
          </mc:Choice>
        </mc:AlternateContent>
        <mc:AlternateContent xmlns:mc="http://schemas.openxmlformats.org/markup-compatibility/2006">
          <mc:Choice Requires="x14">
            <control shapeId="10347" r:id="rId36" name="Group Box 107">
              <controlPr defaultSize="0" autoFill="0" autoPict="0">
                <anchor moveWithCells="1">
                  <from>
                    <xdr:col>5</xdr:col>
                    <xdr:colOff>0</xdr:colOff>
                    <xdr:row>19</xdr:row>
                    <xdr:rowOff>0</xdr:rowOff>
                  </from>
                  <to>
                    <xdr:col>8</xdr:col>
                    <xdr:colOff>19050</xdr:colOff>
                    <xdr:row>20</xdr:row>
                    <xdr:rowOff>0</xdr:rowOff>
                  </to>
                </anchor>
              </controlPr>
            </control>
          </mc:Choice>
        </mc:AlternateContent>
        <mc:AlternateContent xmlns:mc="http://schemas.openxmlformats.org/markup-compatibility/2006">
          <mc:Choice Requires="x14">
            <control shapeId="10348" r:id="rId37" name="Option Button 108">
              <controlPr defaultSize="0" autoFill="0" autoLine="0" autoPict="0">
                <anchor moveWithCells="1">
                  <from>
                    <xdr:col>5</xdr:col>
                    <xdr:colOff>28575</xdr:colOff>
                    <xdr:row>19</xdr:row>
                    <xdr:rowOff>66675</xdr:rowOff>
                  </from>
                  <to>
                    <xdr:col>6</xdr:col>
                    <xdr:colOff>57150</xdr:colOff>
                    <xdr:row>19</xdr:row>
                    <xdr:rowOff>295275</xdr:rowOff>
                  </to>
                </anchor>
              </controlPr>
            </control>
          </mc:Choice>
        </mc:AlternateContent>
        <mc:AlternateContent xmlns:mc="http://schemas.openxmlformats.org/markup-compatibility/2006">
          <mc:Choice Requires="x14">
            <control shapeId="10349" r:id="rId38" name="Option Button 109">
              <controlPr defaultSize="0" autoFill="0" autoLine="0" autoPict="0">
                <anchor moveWithCells="1">
                  <from>
                    <xdr:col>7</xdr:col>
                    <xdr:colOff>19050</xdr:colOff>
                    <xdr:row>19</xdr:row>
                    <xdr:rowOff>85725</xdr:rowOff>
                  </from>
                  <to>
                    <xdr:col>7</xdr:col>
                    <xdr:colOff>285750</xdr:colOff>
                    <xdr:row>19</xdr:row>
                    <xdr:rowOff>304800</xdr:rowOff>
                  </to>
                </anchor>
              </controlPr>
            </control>
          </mc:Choice>
        </mc:AlternateContent>
        <mc:AlternateContent xmlns:mc="http://schemas.openxmlformats.org/markup-compatibility/2006">
          <mc:Choice Requires="x14">
            <control shapeId="10350" r:id="rId39" name="Group Box 110">
              <controlPr defaultSize="0" autoFill="0" autoPict="0">
                <anchor moveWithCells="1">
                  <from>
                    <xdr:col>5</xdr:col>
                    <xdr:colOff>0</xdr:colOff>
                    <xdr:row>21</xdr:row>
                    <xdr:rowOff>0</xdr:rowOff>
                  </from>
                  <to>
                    <xdr:col>8</xdr:col>
                    <xdr:colOff>19050</xdr:colOff>
                    <xdr:row>22</xdr:row>
                    <xdr:rowOff>0</xdr:rowOff>
                  </to>
                </anchor>
              </controlPr>
            </control>
          </mc:Choice>
        </mc:AlternateContent>
        <mc:AlternateContent xmlns:mc="http://schemas.openxmlformats.org/markup-compatibility/2006">
          <mc:Choice Requires="x14">
            <control shapeId="10351" r:id="rId40" name="Option Button 111">
              <controlPr defaultSize="0" autoFill="0" autoLine="0" autoPict="0">
                <anchor moveWithCells="1">
                  <from>
                    <xdr:col>5</xdr:col>
                    <xdr:colOff>28575</xdr:colOff>
                    <xdr:row>21</xdr:row>
                    <xdr:rowOff>95250</xdr:rowOff>
                  </from>
                  <to>
                    <xdr:col>6</xdr:col>
                    <xdr:colOff>47625</xdr:colOff>
                    <xdr:row>21</xdr:row>
                    <xdr:rowOff>295275</xdr:rowOff>
                  </to>
                </anchor>
              </controlPr>
            </control>
          </mc:Choice>
        </mc:AlternateContent>
        <mc:AlternateContent xmlns:mc="http://schemas.openxmlformats.org/markup-compatibility/2006">
          <mc:Choice Requires="x14">
            <control shapeId="10353" r:id="rId41" name="Option Button 113">
              <controlPr defaultSize="0" autoFill="0" autoLine="0" autoPict="0">
                <anchor moveWithCells="1">
                  <from>
                    <xdr:col>7</xdr:col>
                    <xdr:colOff>19050</xdr:colOff>
                    <xdr:row>21</xdr:row>
                    <xdr:rowOff>85725</xdr:rowOff>
                  </from>
                  <to>
                    <xdr:col>7</xdr:col>
                    <xdr:colOff>266700</xdr:colOff>
                    <xdr:row>21</xdr:row>
                    <xdr:rowOff>285750</xdr:rowOff>
                  </to>
                </anchor>
              </controlPr>
            </control>
          </mc:Choice>
        </mc:AlternateContent>
        <mc:AlternateContent xmlns:mc="http://schemas.openxmlformats.org/markup-compatibility/2006">
          <mc:Choice Requires="x14">
            <control shapeId="10354" r:id="rId42" name="Group Box 114">
              <controlPr defaultSize="0" autoFill="0" autoPict="0">
                <anchor moveWithCells="1">
                  <from>
                    <xdr:col>5</xdr:col>
                    <xdr:colOff>0</xdr:colOff>
                    <xdr:row>22</xdr:row>
                    <xdr:rowOff>0</xdr:rowOff>
                  </from>
                  <to>
                    <xdr:col>8</xdr:col>
                    <xdr:colOff>19050</xdr:colOff>
                    <xdr:row>23</xdr:row>
                    <xdr:rowOff>0</xdr:rowOff>
                  </to>
                </anchor>
              </controlPr>
            </control>
          </mc:Choice>
        </mc:AlternateContent>
        <mc:AlternateContent xmlns:mc="http://schemas.openxmlformats.org/markup-compatibility/2006">
          <mc:Choice Requires="x14">
            <control shapeId="10355" r:id="rId43" name="Option Button 115">
              <controlPr defaultSize="0" autoFill="0" autoLine="0" autoPict="0">
                <anchor moveWithCells="1">
                  <from>
                    <xdr:col>5</xdr:col>
                    <xdr:colOff>28575</xdr:colOff>
                    <xdr:row>22</xdr:row>
                    <xdr:rowOff>19050</xdr:rowOff>
                  </from>
                  <to>
                    <xdr:col>6</xdr:col>
                    <xdr:colOff>161925</xdr:colOff>
                    <xdr:row>22</xdr:row>
                    <xdr:rowOff>238125</xdr:rowOff>
                  </to>
                </anchor>
              </controlPr>
            </control>
          </mc:Choice>
        </mc:AlternateContent>
        <mc:AlternateContent xmlns:mc="http://schemas.openxmlformats.org/markup-compatibility/2006">
          <mc:Choice Requires="x14">
            <control shapeId="10356" r:id="rId44" name="Option Button 116">
              <controlPr defaultSize="0" autoFill="0" autoLine="0" autoPict="0">
                <anchor moveWithCells="1">
                  <from>
                    <xdr:col>7</xdr:col>
                    <xdr:colOff>19050</xdr:colOff>
                    <xdr:row>22</xdr:row>
                    <xdr:rowOff>19050</xdr:rowOff>
                  </from>
                  <to>
                    <xdr:col>7</xdr:col>
                    <xdr:colOff>390525</xdr:colOff>
                    <xdr:row>22</xdr:row>
                    <xdr:rowOff>247650</xdr:rowOff>
                  </to>
                </anchor>
              </controlPr>
            </control>
          </mc:Choice>
        </mc:AlternateContent>
        <mc:AlternateContent xmlns:mc="http://schemas.openxmlformats.org/markup-compatibility/2006">
          <mc:Choice Requires="x14">
            <control shapeId="10360" r:id="rId45" name="Group Box 120">
              <controlPr defaultSize="0" autoFill="0" autoPict="0">
                <anchor moveWithCells="1">
                  <from>
                    <xdr:col>4</xdr:col>
                    <xdr:colOff>609600</xdr:colOff>
                    <xdr:row>24</xdr:row>
                    <xdr:rowOff>0</xdr:rowOff>
                  </from>
                  <to>
                    <xdr:col>7</xdr:col>
                    <xdr:colOff>742950</xdr:colOff>
                    <xdr:row>25</xdr:row>
                    <xdr:rowOff>0</xdr:rowOff>
                  </to>
                </anchor>
              </controlPr>
            </control>
          </mc:Choice>
        </mc:AlternateContent>
        <mc:AlternateContent xmlns:mc="http://schemas.openxmlformats.org/markup-compatibility/2006">
          <mc:Choice Requires="x14">
            <control shapeId="10361" r:id="rId46" name="Option Button 121">
              <controlPr defaultSize="0" autoFill="0" autoLine="0" autoPict="0">
                <anchor moveWithCells="1">
                  <from>
                    <xdr:col>5</xdr:col>
                    <xdr:colOff>19050</xdr:colOff>
                    <xdr:row>24</xdr:row>
                    <xdr:rowOff>95250</xdr:rowOff>
                  </from>
                  <to>
                    <xdr:col>6</xdr:col>
                    <xdr:colOff>28575</xdr:colOff>
                    <xdr:row>24</xdr:row>
                    <xdr:rowOff>323850</xdr:rowOff>
                  </to>
                </anchor>
              </controlPr>
            </control>
          </mc:Choice>
        </mc:AlternateContent>
        <mc:AlternateContent xmlns:mc="http://schemas.openxmlformats.org/markup-compatibility/2006">
          <mc:Choice Requires="x14">
            <control shapeId="10362" r:id="rId47" name="Option Button 122">
              <controlPr defaultSize="0" autoFill="0" autoLine="0" autoPict="0">
                <anchor moveWithCells="1">
                  <from>
                    <xdr:col>7</xdr:col>
                    <xdr:colOff>19050</xdr:colOff>
                    <xdr:row>24</xdr:row>
                    <xdr:rowOff>95250</xdr:rowOff>
                  </from>
                  <to>
                    <xdr:col>7</xdr:col>
                    <xdr:colOff>266700</xdr:colOff>
                    <xdr:row>24</xdr:row>
                    <xdr:rowOff>323850</xdr:rowOff>
                  </to>
                </anchor>
              </controlPr>
            </control>
          </mc:Choice>
        </mc:AlternateContent>
        <mc:AlternateContent xmlns:mc="http://schemas.openxmlformats.org/markup-compatibility/2006">
          <mc:Choice Requires="x14">
            <control shapeId="10363" r:id="rId48" name="Group Box 123">
              <controlPr defaultSize="0" autoFill="0" autoPict="0">
                <anchor moveWithCells="1">
                  <from>
                    <xdr:col>5</xdr:col>
                    <xdr:colOff>0</xdr:colOff>
                    <xdr:row>25</xdr:row>
                    <xdr:rowOff>0</xdr:rowOff>
                  </from>
                  <to>
                    <xdr:col>8</xdr:col>
                    <xdr:colOff>19050</xdr:colOff>
                    <xdr:row>26</xdr:row>
                    <xdr:rowOff>0</xdr:rowOff>
                  </to>
                </anchor>
              </controlPr>
            </control>
          </mc:Choice>
        </mc:AlternateContent>
        <mc:AlternateContent xmlns:mc="http://schemas.openxmlformats.org/markup-compatibility/2006">
          <mc:Choice Requires="x14">
            <control shapeId="10364" r:id="rId49" name="Option Button 124">
              <controlPr defaultSize="0" autoFill="0" autoLine="0" autoPict="0">
                <anchor moveWithCells="1">
                  <from>
                    <xdr:col>5</xdr:col>
                    <xdr:colOff>19050</xdr:colOff>
                    <xdr:row>25</xdr:row>
                    <xdr:rowOff>28575</xdr:rowOff>
                  </from>
                  <to>
                    <xdr:col>6</xdr:col>
                    <xdr:colOff>28575</xdr:colOff>
                    <xdr:row>25</xdr:row>
                    <xdr:rowOff>247650</xdr:rowOff>
                  </to>
                </anchor>
              </controlPr>
            </control>
          </mc:Choice>
        </mc:AlternateContent>
        <mc:AlternateContent xmlns:mc="http://schemas.openxmlformats.org/markup-compatibility/2006">
          <mc:Choice Requires="x14">
            <control shapeId="10365" r:id="rId50" name="Option Button 125">
              <controlPr defaultSize="0" autoFill="0" autoLine="0" autoPict="0">
                <anchor moveWithCells="1">
                  <from>
                    <xdr:col>7</xdr:col>
                    <xdr:colOff>19050</xdr:colOff>
                    <xdr:row>25</xdr:row>
                    <xdr:rowOff>28575</xdr:rowOff>
                  </from>
                  <to>
                    <xdr:col>7</xdr:col>
                    <xdr:colOff>266700</xdr:colOff>
                    <xdr:row>25</xdr:row>
                    <xdr:rowOff>247650</xdr:rowOff>
                  </to>
                </anchor>
              </controlPr>
            </control>
          </mc:Choice>
        </mc:AlternateContent>
        <mc:AlternateContent xmlns:mc="http://schemas.openxmlformats.org/markup-compatibility/2006">
          <mc:Choice Requires="x14">
            <control shapeId="10372" r:id="rId51" name="Option Button 132">
              <controlPr defaultSize="0" autoFill="0" autoLine="0" autoPict="0">
                <anchor moveWithCells="1">
                  <from>
                    <xdr:col>5</xdr:col>
                    <xdr:colOff>19050</xdr:colOff>
                    <xdr:row>23</xdr:row>
                    <xdr:rowOff>19050</xdr:rowOff>
                  </from>
                  <to>
                    <xdr:col>6</xdr:col>
                    <xdr:colOff>28575</xdr:colOff>
                    <xdr:row>23</xdr:row>
                    <xdr:rowOff>247650</xdr:rowOff>
                  </to>
                </anchor>
              </controlPr>
            </control>
          </mc:Choice>
        </mc:AlternateContent>
        <mc:AlternateContent xmlns:mc="http://schemas.openxmlformats.org/markup-compatibility/2006">
          <mc:Choice Requires="x14">
            <control shapeId="10373" r:id="rId52" name="Option Button 133">
              <controlPr defaultSize="0" autoFill="0" autoLine="0" autoPict="0">
                <anchor moveWithCells="1">
                  <from>
                    <xdr:col>7</xdr:col>
                    <xdr:colOff>19050</xdr:colOff>
                    <xdr:row>23</xdr:row>
                    <xdr:rowOff>19050</xdr:rowOff>
                  </from>
                  <to>
                    <xdr:col>7</xdr:col>
                    <xdr:colOff>257175</xdr:colOff>
                    <xdr:row>23</xdr:row>
                    <xdr:rowOff>247650</xdr:rowOff>
                  </to>
                </anchor>
              </controlPr>
            </control>
          </mc:Choice>
        </mc:AlternateContent>
        <mc:AlternateContent xmlns:mc="http://schemas.openxmlformats.org/markup-compatibility/2006">
          <mc:Choice Requires="x14">
            <control shapeId="10374" r:id="rId53" name="Group Box 134">
              <controlPr defaultSize="0" autoFill="0" autoPict="0">
                <anchor moveWithCells="1">
                  <from>
                    <xdr:col>5</xdr:col>
                    <xdr:colOff>0</xdr:colOff>
                    <xdr:row>23</xdr:row>
                    <xdr:rowOff>0</xdr:rowOff>
                  </from>
                  <to>
                    <xdr:col>8</xdr:col>
                    <xdr:colOff>19050</xdr:colOff>
                    <xdr:row>24</xdr:row>
                    <xdr:rowOff>0</xdr:rowOff>
                  </to>
                </anchor>
              </controlPr>
            </control>
          </mc:Choice>
        </mc:AlternateContent>
        <mc:AlternateContent xmlns:mc="http://schemas.openxmlformats.org/markup-compatibility/2006">
          <mc:Choice Requires="x14">
            <control shapeId="10379" r:id="rId54" name="Option Button 139">
              <controlPr defaultSize="0" autoFill="0" autoLine="0" autoPict="0">
                <anchor moveWithCells="1">
                  <from>
                    <xdr:col>5</xdr:col>
                    <xdr:colOff>19050</xdr:colOff>
                    <xdr:row>26</xdr:row>
                    <xdr:rowOff>19050</xdr:rowOff>
                  </from>
                  <to>
                    <xdr:col>6</xdr:col>
                    <xdr:colOff>57150</xdr:colOff>
                    <xdr:row>26</xdr:row>
                    <xdr:rowOff>247650</xdr:rowOff>
                  </to>
                </anchor>
              </controlPr>
            </control>
          </mc:Choice>
        </mc:AlternateContent>
        <mc:AlternateContent xmlns:mc="http://schemas.openxmlformats.org/markup-compatibility/2006">
          <mc:Choice Requires="x14">
            <control shapeId="10380" r:id="rId55" name="Group Box 140">
              <controlPr defaultSize="0" autoFill="0" autoPict="0">
                <anchor moveWithCells="1">
                  <from>
                    <xdr:col>5</xdr:col>
                    <xdr:colOff>0</xdr:colOff>
                    <xdr:row>25</xdr:row>
                    <xdr:rowOff>257175</xdr:rowOff>
                  </from>
                  <to>
                    <xdr:col>8</xdr:col>
                    <xdr:colOff>19050</xdr:colOff>
                    <xdr:row>27</xdr:row>
                    <xdr:rowOff>0</xdr:rowOff>
                  </to>
                </anchor>
              </controlPr>
            </control>
          </mc:Choice>
        </mc:AlternateContent>
        <mc:AlternateContent xmlns:mc="http://schemas.openxmlformats.org/markup-compatibility/2006">
          <mc:Choice Requires="x14">
            <control shapeId="10381" r:id="rId56" name="Option Button 141">
              <controlPr defaultSize="0" autoFill="0" autoLine="0" autoPict="0">
                <anchor moveWithCells="1">
                  <from>
                    <xdr:col>7</xdr:col>
                    <xdr:colOff>19050</xdr:colOff>
                    <xdr:row>26</xdr:row>
                    <xdr:rowOff>19050</xdr:rowOff>
                  </from>
                  <to>
                    <xdr:col>7</xdr:col>
                    <xdr:colOff>285750</xdr:colOff>
                    <xdr:row>26</xdr:row>
                    <xdr:rowOff>247650</xdr:rowOff>
                  </to>
                </anchor>
              </controlPr>
            </control>
          </mc:Choice>
        </mc:AlternateContent>
        <mc:AlternateContent xmlns:mc="http://schemas.openxmlformats.org/markup-compatibility/2006">
          <mc:Choice Requires="x14">
            <control shapeId="10382" r:id="rId57" name="Group Box 142">
              <controlPr defaultSize="0" autoFill="0" autoPict="0">
                <anchor moveWithCells="1">
                  <from>
                    <xdr:col>10</xdr:col>
                    <xdr:colOff>523875</xdr:colOff>
                    <xdr:row>8</xdr:row>
                    <xdr:rowOff>104775</xdr:rowOff>
                  </from>
                  <to>
                    <xdr:col>13</xdr:col>
                    <xdr:colOff>323850</xdr:colOff>
                    <xdr:row>12</xdr:row>
                    <xdr:rowOff>161925</xdr:rowOff>
                  </to>
                </anchor>
              </controlPr>
            </control>
          </mc:Choice>
        </mc:AlternateContent>
        <mc:AlternateContent xmlns:mc="http://schemas.openxmlformats.org/markup-compatibility/2006">
          <mc:Choice Requires="x14">
            <control shapeId="10385" r:id="rId58" name="Group Box 145">
              <controlPr defaultSize="0" autoFill="0" autoPict="0">
                <anchor moveWithCells="1">
                  <from>
                    <xdr:col>0</xdr:col>
                    <xdr:colOff>1152525</xdr:colOff>
                    <xdr:row>9</xdr:row>
                    <xdr:rowOff>0</xdr:rowOff>
                  </from>
                  <to>
                    <xdr:col>3</xdr:col>
                    <xdr:colOff>66675</xdr:colOff>
                    <xdr:row>10</xdr:row>
                    <xdr:rowOff>0</xdr:rowOff>
                  </to>
                </anchor>
              </controlPr>
            </control>
          </mc:Choice>
        </mc:AlternateContent>
        <mc:AlternateContent xmlns:mc="http://schemas.openxmlformats.org/markup-compatibility/2006">
          <mc:Choice Requires="x14">
            <control shapeId="10386" r:id="rId59" name="Option Button 146">
              <controlPr defaultSize="0" autoFill="0" autoLine="0" autoPict="0">
                <anchor moveWithCells="1">
                  <from>
                    <xdr:col>1</xdr:col>
                    <xdr:colOff>238125</xdr:colOff>
                    <xdr:row>9</xdr:row>
                    <xdr:rowOff>9525</xdr:rowOff>
                  </from>
                  <to>
                    <xdr:col>1</xdr:col>
                    <xdr:colOff>542925</xdr:colOff>
                    <xdr:row>10</xdr:row>
                    <xdr:rowOff>0</xdr:rowOff>
                  </to>
                </anchor>
              </controlPr>
            </control>
          </mc:Choice>
        </mc:AlternateContent>
        <mc:AlternateContent xmlns:mc="http://schemas.openxmlformats.org/markup-compatibility/2006">
          <mc:Choice Requires="x14">
            <control shapeId="10387" r:id="rId60" name="Option Button 147">
              <controlPr defaultSize="0" autoFill="0" autoLine="0" autoPict="0">
                <anchor moveWithCells="1">
                  <from>
                    <xdr:col>2</xdr:col>
                    <xdr:colOff>257175</xdr:colOff>
                    <xdr:row>9</xdr:row>
                    <xdr:rowOff>0</xdr:rowOff>
                  </from>
                  <to>
                    <xdr:col>2</xdr:col>
                    <xdr:colOff>552450</xdr:colOff>
                    <xdr:row>10</xdr:row>
                    <xdr:rowOff>0</xdr:rowOff>
                  </to>
                </anchor>
              </controlPr>
            </control>
          </mc:Choice>
        </mc:AlternateContent>
        <mc:AlternateContent xmlns:mc="http://schemas.openxmlformats.org/markup-compatibility/2006">
          <mc:Choice Requires="x14">
            <control shapeId="10404" r:id="rId61" name="Group Box 164">
              <controlPr defaultSize="0" autoFill="0" autoPict="0">
                <anchor moveWithCells="1">
                  <from>
                    <xdr:col>1</xdr:col>
                    <xdr:colOff>9525</xdr:colOff>
                    <xdr:row>37</xdr:row>
                    <xdr:rowOff>219075</xdr:rowOff>
                  </from>
                  <to>
                    <xdr:col>3</xdr:col>
                    <xdr:colOff>76200</xdr:colOff>
                    <xdr:row>38</xdr:row>
                    <xdr:rowOff>142875</xdr:rowOff>
                  </to>
                </anchor>
              </controlPr>
            </control>
          </mc:Choice>
        </mc:AlternateContent>
        <mc:AlternateContent xmlns:mc="http://schemas.openxmlformats.org/markup-compatibility/2006">
          <mc:Choice Requires="x14">
            <control shapeId="10405" r:id="rId62" name="Option Button 165">
              <controlPr defaultSize="0" autoFill="0" autoLine="0" autoPict="0">
                <anchor moveWithCells="1">
                  <from>
                    <xdr:col>2</xdr:col>
                    <xdr:colOff>247650</xdr:colOff>
                    <xdr:row>38</xdr:row>
                    <xdr:rowOff>9525</xdr:rowOff>
                  </from>
                  <to>
                    <xdr:col>2</xdr:col>
                    <xdr:colOff>476250</xdr:colOff>
                    <xdr:row>39</xdr:row>
                    <xdr:rowOff>0</xdr:rowOff>
                  </to>
                </anchor>
              </controlPr>
            </control>
          </mc:Choice>
        </mc:AlternateContent>
        <mc:AlternateContent xmlns:mc="http://schemas.openxmlformats.org/markup-compatibility/2006">
          <mc:Choice Requires="x14">
            <control shapeId="10406" r:id="rId63" name="Option Button 166">
              <controlPr defaultSize="0" autoFill="0" autoLine="0" autoPict="0">
                <anchor moveWithCells="1">
                  <from>
                    <xdr:col>1</xdr:col>
                    <xdr:colOff>228600</xdr:colOff>
                    <xdr:row>38</xdr:row>
                    <xdr:rowOff>0</xdr:rowOff>
                  </from>
                  <to>
                    <xdr:col>1</xdr:col>
                    <xdr:colOff>447675</xdr:colOff>
                    <xdr:row>39</xdr:row>
                    <xdr:rowOff>0</xdr:rowOff>
                  </to>
                </anchor>
              </controlPr>
            </control>
          </mc:Choice>
        </mc:AlternateContent>
        <mc:AlternateContent xmlns:mc="http://schemas.openxmlformats.org/markup-compatibility/2006">
          <mc:Choice Requires="x14">
            <control shapeId="10408" r:id="rId64" name="Check Box 168">
              <controlPr defaultSize="0" autoFill="0" autoLine="0" autoPict="0">
                <anchor moveWithCells="1">
                  <from>
                    <xdr:col>0</xdr:col>
                    <xdr:colOff>28575</xdr:colOff>
                    <xdr:row>308</xdr:row>
                    <xdr:rowOff>9525</xdr:rowOff>
                  </from>
                  <to>
                    <xdr:col>0</xdr:col>
                    <xdr:colOff>285750</xdr:colOff>
                    <xdr:row>309</xdr:row>
                    <xdr:rowOff>0</xdr:rowOff>
                  </to>
                </anchor>
              </controlPr>
            </control>
          </mc:Choice>
        </mc:AlternateContent>
        <mc:AlternateContent xmlns:mc="http://schemas.openxmlformats.org/markup-compatibility/2006">
          <mc:Choice Requires="x14">
            <control shapeId="10409" r:id="rId65" name="Group Box 169">
              <controlPr defaultSize="0" autoFill="0" autoPict="0">
                <anchor moveWithCells="1">
                  <from>
                    <xdr:col>4</xdr:col>
                    <xdr:colOff>581025</xdr:colOff>
                    <xdr:row>308</xdr:row>
                    <xdr:rowOff>0</xdr:rowOff>
                  </from>
                  <to>
                    <xdr:col>7</xdr:col>
                    <xdr:colOff>714375</xdr:colOff>
                    <xdr:row>309</xdr:row>
                    <xdr:rowOff>0</xdr:rowOff>
                  </to>
                </anchor>
              </controlPr>
            </control>
          </mc:Choice>
        </mc:AlternateContent>
        <mc:AlternateContent xmlns:mc="http://schemas.openxmlformats.org/markup-compatibility/2006">
          <mc:Choice Requires="x14">
            <control shapeId="10412" r:id="rId66" name="Check Box 172">
              <controlPr defaultSize="0" autoFill="0" autoLine="0" autoPict="0">
                <anchor moveWithCells="1">
                  <from>
                    <xdr:col>0</xdr:col>
                    <xdr:colOff>28575</xdr:colOff>
                    <xdr:row>309</xdr:row>
                    <xdr:rowOff>0</xdr:rowOff>
                  </from>
                  <to>
                    <xdr:col>0</xdr:col>
                    <xdr:colOff>285750</xdr:colOff>
                    <xdr:row>309</xdr:row>
                    <xdr:rowOff>228600</xdr:rowOff>
                  </to>
                </anchor>
              </controlPr>
            </control>
          </mc:Choice>
        </mc:AlternateContent>
        <mc:AlternateContent xmlns:mc="http://schemas.openxmlformats.org/markup-compatibility/2006">
          <mc:Choice Requires="x14">
            <control shapeId="10413" r:id="rId67" name="Check Box 173">
              <controlPr defaultSize="0" autoFill="0" autoLine="0" autoPict="0">
                <anchor moveWithCells="1">
                  <from>
                    <xdr:col>0</xdr:col>
                    <xdr:colOff>28575</xdr:colOff>
                    <xdr:row>310</xdr:row>
                    <xdr:rowOff>9525</xdr:rowOff>
                  </from>
                  <to>
                    <xdr:col>0</xdr:col>
                    <xdr:colOff>285750</xdr:colOff>
                    <xdr:row>310</xdr:row>
                    <xdr:rowOff>228600</xdr:rowOff>
                  </to>
                </anchor>
              </controlPr>
            </control>
          </mc:Choice>
        </mc:AlternateContent>
        <mc:AlternateContent xmlns:mc="http://schemas.openxmlformats.org/markup-compatibility/2006">
          <mc:Choice Requires="x14">
            <control shapeId="10414" r:id="rId68" name="Check Box 174">
              <controlPr defaultSize="0" autoFill="0" autoLine="0" autoPict="0">
                <anchor moveWithCells="1">
                  <from>
                    <xdr:col>0</xdr:col>
                    <xdr:colOff>28575</xdr:colOff>
                    <xdr:row>311</xdr:row>
                    <xdr:rowOff>9525</xdr:rowOff>
                  </from>
                  <to>
                    <xdr:col>0</xdr:col>
                    <xdr:colOff>285750</xdr:colOff>
                    <xdr:row>311</xdr:row>
                    <xdr:rowOff>228600</xdr:rowOff>
                  </to>
                </anchor>
              </controlPr>
            </control>
          </mc:Choice>
        </mc:AlternateContent>
        <mc:AlternateContent xmlns:mc="http://schemas.openxmlformats.org/markup-compatibility/2006">
          <mc:Choice Requires="x14">
            <control shapeId="10415" r:id="rId69" name="Check Box 175">
              <controlPr defaultSize="0" autoFill="0" autoLine="0" autoPict="0">
                <anchor moveWithCells="1">
                  <from>
                    <xdr:col>0</xdr:col>
                    <xdr:colOff>28575</xdr:colOff>
                    <xdr:row>312</xdr:row>
                    <xdr:rowOff>57150</xdr:rowOff>
                  </from>
                  <to>
                    <xdr:col>0</xdr:col>
                    <xdr:colOff>285750</xdr:colOff>
                    <xdr:row>312</xdr:row>
                    <xdr:rowOff>285750</xdr:rowOff>
                  </to>
                </anchor>
              </controlPr>
            </control>
          </mc:Choice>
        </mc:AlternateContent>
        <mc:AlternateContent xmlns:mc="http://schemas.openxmlformats.org/markup-compatibility/2006">
          <mc:Choice Requires="x14">
            <control shapeId="10416" r:id="rId70" name="Check Box 176">
              <controlPr defaultSize="0" autoFill="0" autoLine="0" autoPict="0">
                <anchor moveWithCells="1">
                  <from>
                    <xdr:col>0</xdr:col>
                    <xdr:colOff>28575</xdr:colOff>
                    <xdr:row>314</xdr:row>
                    <xdr:rowOff>66675</xdr:rowOff>
                  </from>
                  <to>
                    <xdr:col>0</xdr:col>
                    <xdr:colOff>285750</xdr:colOff>
                    <xdr:row>314</xdr:row>
                    <xdr:rowOff>295275</xdr:rowOff>
                  </to>
                </anchor>
              </controlPr>
            </control>
          </mc:Choice>
        </mc:AlternateContent>
        <mc:AlternateContent xmlns:mc="http://schemas.openxmlformats.org/markup-compatibility/2006">
          <mc:Choice Requires="x14">
            <control shapeId="10417" r:id="rId71" name="Check Box 177">
              <controlPr defaultSize="0" autoFill="0" autoLine="0" autoPict="0">
                <anchor moveWithCells="1">
                  <from>
                    <xdr:col>0</xdr:col>
                    <xdr:colOff>28575</xdr:colOff>
                    <xdr:row>315</xdr:row>
                    <xdr:rowOff>9525</xdr:rowOff>
                  </from>
                  <to>
                    <xdr:col>0</xdr:col>
                    <xdr:colOff>285750</xdr:colOff>
                    <xdr:row>316</xdr:row>
                    <xdr:rowOff>0</xdr:rowOff>
                  </to>
                </anchor>
              </controlPr>
            </control>
          </mc:Choice>
        </mc:AlternateContent>
        <mc:AlternateContent xmlns:mc="http://schemas.openxmlformats.org/markup-compatibility/2006">
          <mc:Choice Requires="x14">
            <control shapeId="10418" r:id="rId72" name="Check Box 178">
              <controlPr defaultSize="0" autoFill="0" autoLine="0" autoPict="0">
                <anchor moveWithCells="1">
                  <from>
                    <xdr:col>0</xdr:col>
                    <xdr:colOff>28575</xdr:colOff>
                    <xdr:row>315</xdr:row>
                    <xdr:rowOff>238125</xdr:rowOff>
                  </from>
                  <to>
                    <xdr:col>0</xdr:col>
                    <xdr:colOff>285750</xdr:colOff>
                    <xdr:row>317</xdr:row>
                    <xdr:rowOff>0</xdr:rowOff>
                  </to>
                </anchor>
              </controlPr>
            </control>
          </mc:Choice>
        </mc:AlternateContent>
        <mc:AlternateContent xmlns:mc="http://schemas.openxmlformats.org/markup-compatibility/2006">
          <mc:Choice Requires="x14">
            <control shapeId="10419" r:id="rId73" name="Check Box 179">
              <controlPr defaultSize="0" autoFill="0" autoLine="0" autoPict="0">
                <anchor moveWithCells="1">
                  <from>
                    <xdr:col>0</xdr:col>
                    <xdr:colOff>28575</xdr:colOff>
                    <xdr:row>317</xdr:row>
                    <xdr:rowOff>76200</xdr:rowOff>
                  </from>
                  <to>
                    <xdr:col>0</xdr:col>
                    <xdr:colOff>285750</xdr:colOff>
                    <xdr:row>317</xdr:row>
                    <xdr:rowOff>314325</xdr:rowOff>
                  </to>
                </anchor>
              </controlPr>
            </control>
          </mc:Choice>
        </mc:AlternateContent>
        <mc:AlternateContent xmlns:mc="http://schemas.openxmlformats.org/markup-compatibility/2006">
          <mc:Choice Requires="x14">
            <control shapeId="10420" r:id="rId74" name="Check Box 180">
              <controlPr defaultSize="0" autoFill="0" autoLine="0" autoPict="0">
                <anchor moveWithCells="1">
                  <from>
                    <xdr:col>0</xdr:col>
                    <xdr:colOff>28575</xdr:colOff>
                    <xdr:row>318</xdr:row>
                    <xdr:rowOff>9525</xdr:rowOff>
                  </from>
                  <to>
                    <xdr:col>0</xdr:col>
                    <xdr:colOff>285750</xdr:colOff>
                    <xdr:row>319</xdr:row>
                    <xdr:rowOff>0</xdr:rowOff>
                  </to>
                </anchor>
              </controlPr>
            </control>
          </mc:Choice>
        </mc:AlternateContent>
        <mc:AlternateContent xmlns:mc="http://schemas.openxmlformats.org/markup-compatibility/2006">
          <mc:Choice Requires="x14">
            <control shapeId="10421" r:id="rId75" name="Check Box 181">
              <controlPr defaultSize="0" autoFill="0" autoLine="0" autoPict="0">
                <anchor moveWithCells="1">
                  <from>
                    <xdr:col>0</xdr:col>
                    <xdr:colOff>28575</xdr:colOff>
                    <xdr:row>319</xdr:row>
                    <xdr:rowOff>9525</xdr:rowOff>
                  </from>
                  <to>
                    <xdr:col>0</xdr:col>
                    <xdr:colOff>285750</xdr:colOff>
                    <xdr:row>320</xdr:row>
                    <xdr:rowOff>9525</xdr:rowOff>
                  </to>
                </anchor>
              </controlPr>
            </control>
          </mc:Choice>
        </mc:AlternateContent>
        <mc:AlternateContent xmlns:mc="http://schemas.openxmlformats.org/markup-compatibility/2006">
          <mc:Choice Requires="x14">
            <control shapeId="10427" r:id="rId76" name="Group Box 187">
              <controlPr defaultSize="0" autoFill="0" autoPict="0">
                <anchor moveWithCells="1">
                  <from>
                    <xdr:col>5</xdr:col>
                    <xdr:colOff>0</xdr:colOff>
                    <xdr:row>308</xdr:row>
                    <xdr:rowOff>238125</xdr:rowOff>
                  </from>
                  <to>
                    <xdr:col>8</xdr:col>
                    <xdr:colOff>19050</xdr:colOff>
                    <xdr:row>310</xdr:row>
                    <xdr:rowOff>0</xdr:rowOff>
                  </to>
                </anchor>
              </controlPr>
            </control>
          </mc:Choice>
        </mc:AlternateContent>
        <mc:AlternateContent xmlns:mc="http://schemas.openxmlformats.org/markup-compatibility/2006">
          <mc:Choice Requires="x14">
            <control shapeId="10430" r:id="rId77" name="Group Box 190">
              <controlPr defaultSize="0" autoFill="0" autoPict="0">
                <anchor moveWithCells="1">
                  <from>
                    <xdr:col>4</xdr:col>
                    <xdr:colOff>590550</xdr:colOff>
                    <xdr:row>309</xdr:row>
                    <xdr:rowOff>0</xdr:rowOff>
                  </from>
                  <to>
                    <xdr:col>7</xdr:col>
                    <xdr:colOff>723900</xdr:colOff>
                    <xdr:row>310</xdr:row>
                    <xdr:rowOff>9525</xdr:rowOff>
                  </to>
                </anchor>
              </controlPr>
            </control>
          </mc:Choice>
        </mc:AlternateContent>
        <mc:AlternateContent xmlns:mc="http://schemas.openxmlformats.org/markup-compatibility/2006">
          <mc:Choice Requires="x14">
            <control shapeId="10431" r:id="rId78" name="Option Button 191">
              <controlPr defaultSize="0" autoFill="0" autoLine="0" autoPict="0">
                <anchor moveWithCells="1">
                  <from>
                    <xdr:col>5</xdr:col>
                    <xdr:colOff>28575</xdr:colOff>
                    <xdr:row>309</xdr:row>
                    <xdr:rowOff>9525</xdr:rowOff>
                  </from>
                  <to>
                    <xdr:col>6</xdr:col>
                    <xdr:colOff>104775</xdr:colOff>
                    <xdr:row>309</xdr:row>
                    <xdr:rowOff>228600</xdr:rowOff>
                  </to>
                </anchor>
              </controlPr>
            </control>
          </mc:Choice>
        </mc:AlternateContent>
        <mc:AlternateContent xmlns:mc="http://schemas.openxmlformats.org/markup-compatibility/2006">
          <mc:Choice Requires="x14">
            <control shapeId="10432" r:id="rId79" name="Option Button 192">
              <controlPr defaultSize="0" autoFill="0" autoLine="0" autoPict="0">
                <anchor moveWithCells="1">
                  <from>
                    <xdr:col>7</xdr:col>
                    <xdr:colOff>19050</xdr:colOff>
                    <xdr:row>309</xdr:row>
                    <xdr:rowOff>9525</xdr:rowOff>
                  </from>
                  <to>
                    <xdr:col>7</xdr:col>
                    <xdr:colOff>333375</xdr:colOff>
                    <xdr:row>310</xdr:row>
                    <xdr:rowOff>0</xdr:rowOff>
                  </to>
                </anchor>
              </controlPr>
            </control>
          </mc:Choice>
        </mc:AlternateContent>
        <mc:AlternateContent xmlns:mc="http://schemas.openxmlformats.org/markup-compatibility/2006">
          <mc:Choice Requires="x14">
            <control shapeId="10433" r:id="rId80" name="Group Box 193">
              <controlPr defaultSize="0" autoFill="0" autoPict="0">
                <anchor moveWithCells="1">
                  <from>
                    <xdr:col>4</xdr:col>
                    <xdr:colOff>581025</xdr:colOff>
                    <xdr:row>307</xdr:row>
                    <xdr:rowOff>295275</xdr:rowOff>
                  </from>
                  <to>
                    <xdr:col>7</xdr:col>
                    <xdr:colOff>723900</xdr:colOff>
                    <xdr:row>309</xdr:row>
                    <xdr:rowOff>0</xdr:rowOff>
                  </to>
                </anchor>
              </controlPr>
            </control>
          </mc:Choice>
        </mc:AlternateContent>
        <mc:AlternateContent xmlns:mc="http://schemas.openxmlformats.org/markup-compatibility/2006">
          <mc:Choice Requires="x14">
            <control shapeId="10434" r:id="rId81" name="Option Button 194">
              <controlPr defaultSize="0" autoFill="0" autoLine="0" autoPict="0">
                <anchor moveWithCells="1">
                  <from>
                    <xdr:col>5</xdr:col>
                    <xdr:colOff>28575</xdr:colOff>
                    <xdr:row>308</xdr:row>
                    <xdr:rowOff>9525</xdr:rowOff>
                  </from>
                  <to>
                    <xdr:col>6</xdr:col>
                    <xdr:colOff>276225</xdr:colOff>
                    <xdr:row>308</xdr:row>
                    <xdr:rowOff>219075</xdr:rowOff>
                  </to>
                </anchor>
              </controlPr>
            </control>
          </mc:Choice>
        </mc:AlternateContent>
        <mc:AlternateContent xmlns:mc="http://schemas.openxmlformats.org/markup-compatibility/2006">
          <mc:Choice Requires="x14">
            <control shapeId="10435" r:id="rId82" name="Option Button 195">
              <controlPr defaultSize="0" autoFill="0" autoLine="0" autoPict="0">
                <anchor moveWithCells="1">
                  <from>
                    <xdr:col>7</xdr:col>
                    <xdr:colOff>19050</xdr:colOff>
                    <xdr:row>308</xdr:row>
                    <xdr:rowOff>19050</xdr:rowOff>
                  </from>
                  <to>
                    <xdr:col>7</xdr:col>
                    <xdr:colOff>504825</xdr:colOff>
                    <xdr:row>308</xdr:row>
                    <xdr:rowOff>228600</xdr:rowOff>
                  </to>
                </anchor>
              </controlPr>
            </control>
          </mc:Choice>
        </mc:AlternateContent>
        <mc:AlternateContent xmlns:mc="http://schemas.openxmlformats.org/markup-compatibility/2006">
          <mc:Choice Requires="x14">
            <control shapeId="10436" r:id="rId83" name="Group Box 196">
              <controlPr defaultSize="0" autoFill="0" autoPict="0">
                <anchor moveWithCells="1">
                  <from>
                    <xdr:col>5</xdr:col>
                    <xdr:colOff>0</xdr:colOff>
                    <xdr:row>310</xdr:row>
                    <xdr:rowOff>0</xdr:rowOff>
                  </from>
                  <to>
                    <xdr:col>8</xdr:col>
                    <xdr:colOff>19050</xdr:colOff>
                    <xdr:row>311</xdr:row>
                    <xdr:rowOff>0</xdr:rowOff>
                  </to>
                </anchor>
              </controlPr>
            </control>
          </mc:Choice>
        </mc:AlternateContent>
        <mc:AlternateContent xmlns:mc="http://schemas.openxmlformats.org/markup-compatibility/2006">
          <mc:Choice Requires="x14">
            <control shapeId="10437" r:id="rId84" name="Option Button 197">
              <controlPr defaultSize="0" autoFill="0" autoLine="0" autoPict="0">
                <anchor moveWithCells="1">
                  <from>
                    <xdr:col>5</xdr:col>
                    <xdr:colOff>19050</xdr:colOff>
                    <xdr:row>310</xdr:row>
                    <xdr:rowOff>19050</xdr:rowOff>
                  </from>
                  <to>
                    <xdr:col>6</xdr:col>
                    <xdr:colOff>200025</xdr:colOff>
                    <xdr:row>310</xdr:row>
                    <xdr:rowOff>228600</xdr:rowOff>
                  </to>
                </anchor>
              </controlPr>
            </control>
          </mc:Choice>
        </mc:AlternateContent>
        <mc:AlternateContent xmlns:mc="http://schemas.openxmlformats.org/markup-compatibility/2006">
          <mc:Choice Requires="x14">
            <control shapeId="10438" r:id="rId85" name="Option Button 198">
              <controlPr defaultSize="0" autoFill="0" autoLine="0" autoPict="0">
                <anchor moveWithCells="1">
                  <from>
                    <xdr:col>7</xdr:col>
                    <xdr:colOff>28575</xdr:colOff>
                    <xdr:row>310</xdr:row>
                    <xdr:rowOff>19050</xdr:rowOff>
                  </from>
                  <to>
                    <xdr:col>7</xdr:col>
                    <xdr:colOff>428625</xdr:colOff>
                    <xdr:row>310</xdr:row>
                    <xdr:rowOff>228600</xdr:rowOff>
                  </to>
                </anchor>
              </controlPr>
            </control>
          </mc:Choice>
        </mc:AlternateContent>
        <mc:AlternateContent xmlns:mc="http://schemas.openxmlformats.org/markup-compatibility/2006">
          <mc:Choice Requires="x14">
            <control shapeId="10439" r:id="rId86" name="Group Box 199">
              <controlPr defaultSize="0" autoFill="0" autoPict="0">
                <anchor moveWithCells="1">
                  <from>
                    <xdr:col>5</xdr:col>
                    <xdr:colOff>0</xdr:colOff>
                    <xdr:row>311</xdr:row>
                    <xdr:rowOff>0</xdr:rowOff>
                  </from>
                  <to>
                    <xdr:col>8</xdr:col>
                    <xdr:colOff>19050</xdr:colOff>
                    <xdr:row>312</xdr:row>
                    <xdr:rowOff>0</xdr:rowOff>
                  </to>
                </anchor>
              </controlPr>
            </control>
          </mc:Choice>
        </mc:AlternateContent>
        <mc:AlternateContent xmlns:mc="http://schemas.openxmlformats.org/markup-compatibility/2006">
          <mc:Choice Requires="x14">
            <control shapeId="10440" r:id="rId87" name="Option Button 200">
              <controlPr defaultSize="0" autoFill="0" autoLine="0" autoPict="0">
                <anchor moveWithCells="1">
                  <from>
                    <xdr:col>5</xdr:col>
                    <xdr:colOff>19050</xdr:colOff>
                    <xdr:row>311</xdr:row>
                    <xdr:rowOff>9525</xdr:rowOff>
                  </from>
                  <to>
                    <xdr:col>6</xdr:col>
                    <xdr:colOff>95250</xdr:colOff>
                    <xdr:row>311</xdr:row>
                    <xdr:rowOff>228600</xdr:rowOff>
                  </to>
                </anchor>
              </controlPr>
            </control>
          </mc:Choice>
        </mc:AlternateContent>
        <mc:AlternateContent xmlns:mc="http://schemas.openxmlformats.org/markup-compatibility/2006">
          <mc:Choice Requires="x14">
            <control shapeId="10441" r:id="rId88" name="Option Button 201">
              <controlPr defaultSize="0" autoFill="0" autoLine="0" autoPict="0">
                <anchor moveWithCells="1">
                  <from>
                    <xdr:col>7</xdr:col>
                    <xdr:colOff>19050</xdr:colOff>
                    <xdr:row>311</xdr:row>
                    <xdr:rowOff>9525</xdr:rowOff>
                  </from>
                  <to>
                    <xdr:col>7</xdr:col>
                    <xdr:colOff>323850</xdr:colOff>
                    <xdr:row>311</xdr:row>
                    <xdr:rowOff>228600</xdr:rowOff>
                  </to>
                </anchor>
              </controlPr>
            </control>
          </mc:Choice>
        </mc:AlternateContent>
        <mc:AlternateContent xmlns:mc="http://schemas.openxmlformats.org/markup-compatibility/2006">
          <mc:Choice Requires="x14">
            <control shapeId="10442" r:id="rId89" name="Group Box 202">
              <controlPr defaultSize="0" autoFill="0" autoPict="0">
                <anchor moveWithCells="1">
                  <from>
                    <xdr:col>5</xdr:col>
                    <xdr:colOff>0</xdr:colOff>
                    <xdr:row>312</xdr:row>
                    <xdr:rowOff>47625</xdr:rowOff>
                  </from>
                  <to>
                    <xdr:col>8</xdr:col>
                    <xdr:colOff>19050</xdr:colOff>
                    <xdr:row>312</xdr:row>
                    <xdr:rowOff>323850</xdr:rowOff>
                  </to>
                </anchor>
              </controlPr>
            </control>
          </mc:Choice>
        </mc:AlternateContent>
        <mc:AlternateContent xmlns:mc="http://schemas.openxmlformats.org/markup-compatibility/2006">
          <mc:Choice Requires="x14">
            <control shapeId="10443" r:id="rId90" name="Option Button 203">
              <controlPr defaultSize="0" autoFill="0" autoLine="0" autoPict="0">
                <anchor moveWithCells="1">
                  <from>
                    <xdr:col>5</xdr:col>
                    <xdr:colOff>28575</xdr:colOff>
                    <xdr:row>312</xdr:row>
                    <xdr:rowOff>76200</xdr:rowOff>
                  </from>
                  <to>
                    <xdr:col>6</xdr:col>
                    <xdr:colOff>390525</xdr:colOff>
                    <xdr:row>312</xdr:row>
                    <xdr:rowOff>295275</xdr:rowOff>
                  </to>
                </anchor>
              </controlPr>
            </control>
          </mc:Choice>
        </mc:AlternateContent>
        <mc:AlternateContent xmlns:mc="http://schemas.openxmlformats.org/markup-compatibility/2006">
          <mc:Choice Requires="x14">
            <control shapeId="10444" r:id="rId91" name="Option Button 204">
              <controlPr defaultSize="0" autoFill="0" autoLine="0" autoPict="0">
                <anchor moveWithCells="1">
                  <from>
                    <xdr:col>7</xdr:col>
                    <xdr:colOff>19050</xdr:colOff>
                    <xdr:row>312</xdr:row>
                    <xdr:rowOff>66675</xdr:rowOff>
                  </from>
                  <to>
                    <xdr:col>7</xdr:col>
                    <xdr:colOff>609600</xdr:colOff>
                    <xdr:row>312</xdr:row>
                    <xdr:rowOff>285750</xdr:rowOff>
                  </to>
                </anchor>
              </controlPr>
            </control>
          </mc:Choice>
        </mc:AlternateContent>
        <mc:AlternateContent xmlns:mc="http://schemas.openxmlformats.org/markup-compatibility/2006">
          <mc:Choice Requires="x14">
            <control shapeId="10445" r:id="rId92" name="Group Box 205">
              <controlPr defaultSize="0" autoFill="0" autoPict="0">
                <anchor moveWithCells="1">
                  <from>
                    <xdr:col>5</xdr:col>
                    <xdr:colOff>28575</xdr:colOff>
                    <xdr:row>314</xdr:row>
                    <xdr:rowOff>38100</xdr:rowOff>
                  </from>
                  <to>
                    <xdr:col>8</xdr:col>
                    <xdr:colOff>19050</xdr:colOff>
                    <xdr:row>314</xdr:row>
                    <xdr:rowOff>304800</xdr:rowOff>
                  </to>
                </anchor>
              </controlPr>
            </control>
          </mc:Choice>
        </mc:AlternateContent>
        <mc:AlternateContent xmlns:mc="http://schemas.openxmlformats.org/markup-compatibility/2006">
          <mc:Choice Requires="x14">
            <control shapeId="10446" r:id="rId93" name="Option Button 206">
              <controlPr defaultSize="0" autoFill="0" autoLine="0" autoPict="0">
                <anchor moveWithCells="1">
                  <from>
                    <xdr:col>5</xdr:col>
                    <xdr:colOff>28575</xdr:colOff>
                    <xdr:row>314</xdr:row>
                    <xdr:rowOff>76200</xdr:rowOff>
                  </from>
                  <to>
                    <xdr:col>6</xdr:col>
                    <xdr:colOff>333375</xdr:colOff>
                    <xdr:row>314</xdr:row>
                    <xdr:rowOff>295275</xdr:rowOff>
                  </to>
                </anchor>
              </controlPr>
            </control>
          </mc:Choice>
        </mc:AlternateContent>
        <mc:AlternateContent xmlns:mc="http://schemas.openxmlformats.org/markup-compatibility/2006">
          <mc:Choice Requires="x14">
            <control shapeId="10447" r:id="rId94" name="Option Button 207">
              <controlPr defaultSize="0" autoFill="0" autoLine="0" autoPict="0">
                <anchor moveWithCells="1">
                  <from>
                    <xdr:col>7</xdr:col>
                    <xdr:colOff>28575</xdr:colOff>
                    <xdr:row>314</xdr:row>
                    <xdr:rowOff>66675</xdr:rowOff>
                  </from>
                  <to>
                    <xdr:col>7</xdr:col>
                    <xdr:colOff>561975</xdr:colOff>
                    <xdr:row>314</xdr:row>
                    <xdr:rowOff>285750</xdr:rowOff>
                  </to>
                </anchor>
              </controlPr>
            </control>
          </mc:Choice>
        </mc:AlternateContent>
        <mc:AlternateContent xmlns:mc="http://schemas.openxmlformats.org/markup-compatibility/2006">
          <mc:Choice Requires="x14">
            <control shapeId="10448" r:id="rId95" name="Group Box 208">
              <controlPr defaultSize="0" autoFill="0" autoPict="0">
                <anchor moveWithCells="1">
                  <from>
                    <xdr:col>5</xdr:col>
                    <xdr:colOff>9525</xdr:colOff>
                    <xdr:row>315</xdr:row>
                    <xdr:rowOff>0</xdr:rowOff>
                  </from>
                  <to>
                    <xdr:col>8</xdr:col>
                    <xdr:colOff>19050</xdr:colOff>
                    <xdr:row>315</xdr:row>
                    <xdr:rowOff>228600</xdr:rowOff>
                  </to>
                </anchor>
              </controlPr>
            </control>
          </mc:Choice>
        </mc:AlternateContent>
        <mc:AlternateContent xmlns:mc="http://schemas.openxmlformats.org/markup-compatibility/2006">
          <mc:Choice Requires="x14">
            <control shapeId="10449" r:id="rId96" name="Option Button 209">
              <controlPr defaultSize="0" autoFill="0" autoLine="0" autoPict="0">
                <anchor moveWithCells="1">
                  <from>
                    <xdr:col>5</xdr:col>
                    <xdr:colOff>28575</xdr:colOff>
                    <xdr:row>315</xdr:row>
                    <xdr:rowOff>9525</xdr:rowOff>
                  </from>
                  <to>
                    <xdr:col>6</xdr:col>
                    <xdr:colOff>333375</xdr:colOff>
                    <xdr:row>315</xdr:row>
                    <xdr:rowOff>209550</xdr:rowOff>
                  </to>
                </anchor>
              </controlPr>
            </control>
          </mc:Choice>
        </mc:AlternateContent>
        <mc:AlternateContent xmlns:mc="http://schemas.openxmlformats.org/markup-compatibility/2006">
          <mc:Choice Requires="x14">
            <control shapeId="10450" r:id="rId97" name="Option Button 210">
              <controlPr defaultSize="0" autoFill="0" autoLine="0" autoPict="0">
                <anchor moveWithCells="1">
                  <from>
                    <xdr:col>7</xdr:col>
                    <xdr:colOff>28575</xdr:colOff>
                    <xdr:row>315</xdr:row>
                    <xdr:rowOff>9525</xdr:rowOff>
                  </from>
                  <to>
                    <xdr:col>7</xdr:col>
                    <xdr:colOff>561975</xdr:colOff>
                    <xdr:row>315</xdr:row>
                    <xdr:rowOff>209550</xdr:rowOff>
                  </to>
                </anchor>
              </controlPr>
            </control>
          </mc:Choice>
        </mc:AlternateContent>
        <mc:AlternateContent xmlns:mc="http://schemas.openxmlformats.org/markup-compatibility/2006">
          <mc:Choice Requires="x14">
            <control shapeId="10451" r:id="rId98" name="Group Box 211">
              <controlPr defaultSize="0" autoFill="0" autoPict="0">
                <anchor moveWithCells="1">
                  <from>
                    <xdr:col>5</xdr:col>
                    <xdr:colOff>0</xdr:colOff>
                    <xdr:row>316</xdr:row>
                    <xdr:rowOff>0</xdr:rowOff>
                  </from>
                  <to>
                    <xdr:col>8</xdr:col>
                    <xdr:colOff>19050</xdr:colOff>
                    <xdr:row>316</xdr:row>
                    <xdr:rowOff>228600</xdr:rowOff>
                  </to>
                </anchor>
              </controlPr>
            </control>
          </mc:Choice>
        </mc:AlternateContent>
        <mc:AlternateContent xmlns:mc="http://schemas.openxmlformats.org/markup-compatibility/2006">
          <mc:Choice Requires="x14">
            <control shapeId="10452" r:id="rId99" name="Option Button 212">
              <controlPr defaultSize="0" autoFill="0" autoLine="0" autoPict="0">
                <anchor moveWithCells="1">
                  <from>
                    <xdr:col>5</xdr:col>
                    <xdr:colOff>19050</xdr:colOff>
                    <xdr:row>316</xdr:row>
                    <xdr:rowOff>9525</xdr:rowOff>
                  </from>
                  <to>
                    <xdr:col>6</xdr:col>
                    <xdr:colOff>304800</xdr:colOff>
                    <xdr:row>316</xdr:row>
                    <xdr:rowOff>228600</xdr:rowOff>
                  </to>
                </anchor>
              </controlPr>
            </control>
          </mc:Choice>
        </mc:AlternateContent>
        <mc:AlternateContent xmlns:mc="http://schemas.openxmlformats.org/markup-compatibility/2006">
          <mc:Choice Requires="x14">
            <control shapeId="10453" r:id="rId100" name="Option Button 213">
              <controlPr defaultSize="0" autoFill="0" autoLine="0" autoPict="0">
                <anchor moveWithCells="1">
                  <from>
                    <xdr:col>7</xdr:col>
                    <xdr:colOff>19050</xdr:colOff>
                    <xdr:row>316</xdr:row>
                    <xdr:rowOff>9525</xdr:rowOff>
                  </from>
                  <to>
                    <xdr:col>7</xdr:col>
                    <xdr:colOff>533400</xdr:colOff>
                    <xdr:row>316</xdr:row>
                    <xdr:rowOff>228600</xdr:rowOff>
                  </to>
                </anchor>
              </controlPr>
            </control>
          </mc:Choice>
        </mc:AlternateContent>
        <mc:AlternateContent xmlns:mc="http://schemas.openxmlformats.org/markup-compatibility/2006">
          <mc:Choice Requires="x14">
            <control shapeId="10454" r:id="rId101" name="Group Box 214">
              <controlPr defaultSize="0" autoFill="0" autoPict="0">
                <anchor moveWithCells="1">
                  <from>
                    <xdr:col>5</xdr:col>
                    <xdr:colOff>0</xdr:colOff>
                    <xdr:row>317</xdr:row>
                    <xdr:rowOff>66675</xdr:rowOff>
                  </from>
                  <to>
                    <xdr:col>8</xdr:col>
                    <xdr:colOff>9525</xdr:colOff>
                    <xdr:row>317</xdr:row>
                    <xdr:rowOff>352425</xdr:rowOff>
                  </to>
                </anchor>
              </controlPr>
            </control>
          </mc:Choice>
        </mc:AlternateContent>
        <mc:AlternateContent xmlns:mc="http://schemas.openxmlformats.org/markup-compatibility/2006">
          <mc:Choice Requires="x14">
            <control shapeId="10455" r:id="rId102" name="Option Button 215">
              <controlPr defaultSize="0" autoFill="0" autoLine="0" autoPict="0">
                <anchor moveWithCells="1">
                  <from>
                    <xdr:col>5</xdr:col>
                    <xdr:colOff>19050</xdr:colOff>
                    <xdr:row>317</xdr:row>
                    <xdr:rowOff>95250</xdr:rowOff>
                  </from>
                  <to>
                    <xdr:col>6</xdr:col>
                    <xdr:colOff>266700</xdr:colOff>
                    <xdr:row>317</xdr:row>
                    <xdr:rowOff>314325</xdr:rowOff>
                  </to>
                </anchor>
              </controlPr>
            </control>
          </mc:Choice>
        </mc:AlternateContent>
        <mc:AlternateContent xmlns:mc="http://schemas.openxmlformats.org/markup-compatibility/2006">
          <mc:Choice Requires="x14">
            <control shapeId="10456" r:id="rId103" name="Option Button 216">
              <controlPr defaultSize="0" autoFill="0" autoLine="0" autoPict="0">
                <anchor moveWithCells="1">
                  <from>
                    <xdr:col>7</xdr:col>
                    <xdr:colOff>19050</xdr:colOff>
                    <xdr:row>317</xdr:row>
                    <xdr:rowOff>104775</xdr:rowOff>
                  </from>
                  <to>
                    <xdr:col>7</xdr:col>
                    <xdr:colOff>504825</xdr:colOff>
                    <xdr:row>317</xdr:row>
                    <xdr:rowOff>323850</xdr:rowOff>
                  </to>
                </anchor>
              </controlPr>
            </control>
          </mc:Choice>
        </mc:AlternateContent>
        <mc:AlternateContent xmlns:mc="http://schemas.openxmlformats.org/markup-compatibility/2006">
          <mc:Choice Requires="x14">
            <control shapeId="10457" r:id="rId104" name="Group Box 217">
              <controlPr defaultSize="0" autoFill="0" autoPict="0">
                <anchor moveWithCells="1">
                  <from>
                    <xdr:col>5</xdr:col>
                    <xdr:colOff>0</xdr:colOff>
                    <xdr:row>317</xdr:row>
                    <xdr:rowOff>409575</xdr:rowOff>
                  </from>
                  <to>
                    <xdr:col>8</xdr:col>
                    <xdr:colOff>19050</xdr:colOff>
                    <xdr:row>318</xdr:row>
                    <xdr:rowOff>228600</xdr:rowOff>
                  </to>
                </anchor>
              </controlPr>
            </control>
          </mc:Choice>
        </mc:AlternateContent>
        <mc:AlternateContent xmlns:mc="http://schemas.openxmlformats.org/markup-compatibility/2006">
          <mc:Choice Requires="x14">
            <control shapeId="10458" r:id="rId105" name="Option Button 218">
              <controlPr defaultSize="0" autoFill="0" autoLine="0" autoPict="0">
                <anchor moveWithCells="1">
                  <from>
                    <xdr:col>5</xdr:col>
                    <xdr:colOff>19050</xdr:colOff>
                    <xdr:row>318</xdr:row>
                    <xdr:rowOff>9525</xdr:rowOff>
                  </from>
                  <to>
                    <xdr:col>6</xdr:col>
                    <xdr:colOff>180975</xdr:colOff>
                    <xdr:row>318</xdr:row>
                    <xdr:rowOff>219075</xdr:rowOff>
                  </to>
                </anchor>
              </controlPr>
            </control>
          </mc:Choice>
        </mc:AlternateContent>
        <mc:AlternateContent xmlns:mc="http://schemas.openxmlformats.org/markup-compatibility/2006">
          <mc:Choice Requires="x14">
            <control shapeId="10459" r:id="rId106" name="Option Button 219">
              <controlPr defaultSize="0" autoFill="0" autoLine="0" autoPict="0">
                <anchor moveWithCells="1">
                  <from>
                    <xdr:col>7</xdr:col>
                    <xdr:colOff>19050</xdr:colOff>
                    <xdr:row>318</xdr:row>
                    <xdr:rowOff>19050</xdr:rowOff>
                  </from>
                  <to>
                    <xdr:col>7</xdr:col>
                    <xdr:colOff>409575</xdr:colOff>
                    <xdr:row>318</xdr:row>
                    <xdr:rowOff>219075</xdr:rowOff>
                  </to>
                </anchor>
              </controlPr>
            </control>
          </mc:Choice>
        </mc:AlternateContent>
        <mc:AlternateContent xmlns:mc="http://schemas.openxmlformats.org/markup-compatibility/2006">
          <mc:Choice Requires="x14">
            <control shapeId="10461" r:id="rId107" name="Group Box 221">
              <controlPr defaultSize="0" autoFill="0" autoPict="0">
                <anchor moveWithCells="1">
                  <from>
                    <xdr:col>5</xdr:col>
                    <xdr:colOff>0</xdr:colOff>
                    <xdr:row>319</xdr:row>
                    <xdr:rowOff>0</xdr:rowOff>
                  </from>
                  <to>
                    <xdr:col>8</xdr:col>
                    <xdr:colOff>19050</xdr:colOff>
                    <xdr:row>320</xdr:row>
                    <xdr:rowOff>9525</xdr:rowOff>
                  </to>
                </anchor>
              </controlPr>
            </control>
          </mc:Choice>
        </mc:AlternateContent>
        <mc:AlternateContent xmlns:mc="http://schemas.openxmlformats.org/markup-compatibility/2006">
          <mc:Choice Requires="x14">
            <control shapeId="10462" r:id="rId108" name="Option Button 222">
              <controlPr defaultSize="0" autoFill="0" autoLine="0" autoPict="0">
                <anchor moveWithCells="1">
                  <from>
                    <xdr:col>5</xdr:col>
                    <xdr:colOff>19050</xdr:colOff>
                    <xdr:row>319</xdr:row>
                    <xdr:rowOff>19050</xdr:rowOff>
                  </from>
                  <to>
                    <xdr:col>6</xdr:col>
                    <xdr:colOff>228600</xdr:colOff>
                    <xdr:row>319</xdr:row>
                    <xdr:rowOff>228600</xdr:rowOff>
                  </to>
                </anchor>
              </controlPr>
            </control>
          </mc:Choice>
        </mc:AlternateContent>
        <mc:AlternateContent xmlns:mc="http://schemas.openxmlformats.org/markup-compatibility/2006">
          <mc:Choice Requires="x14">
            <control shapeId="10463" r:id="rId109" name="Option Button 223">
              <controlPr defaultSize="0" autoFill="0" autoLine="0" autoPict="0">
                <anchor moveWithCells="1">
                  <from>
                    <xdr:col>7</xdr:col>
                    <xdr:colOff>19050</xdr:colOff>
                    <xdr:row>319</xdr:row>
                    <xdr:rowOff>28575</xdr:rowOff>
                  </from>
                  <to>
                    <xdr:col>7</xdr:col>
                    <xdr:colOff>457200</xdr:colOff>
                    <xdr:row>320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B0305-8CBC-42F0-9034-BBF50CAA7D2E}">
  <sheetPr codeName="Tabelle1"/>
  <dimension ref="A1:F25"/>
  <sheetViews>
    <sheetView showWhiteSpace="0" zoomScale="108" zoomScaleNormal="108" zoomScalePageLayoutView="107" workbookViewId="0">
      <selection activeCell="I20" sqref="I20"/>
    </sheetView>
  </sheetViews>
  <sheetFormatPr baseColWidth="10" defaultColWidth="10.5703125" defaultRowHeight="14.25" x14ac:dyDescent="0.2"/>
  <cols>
    <col min="1" max="1" width="8.5703125" style="47" customWidth="1"/>
    <col min="2" max="2" width="7.5703125" style="74" bestFit="1" customWidth="1"/>
    <col min="3" max="3" width="92" style="47" customWidth="1"/>
    <col min="4" max="4" width="25.7109375" style="47" customWidth="1"/>
    <col min="5" max="5" width="9.5703125" style="2" customWidth="1"/>
    <col min="6" max="16384" width="10.5703125" style="47"/>
  </cols>
  <sheetData>
    <row r="1" spans="1:6" ht="15.75" x14ac:dyDescent="0.25">
      <c r="A1" s="69" t="str">
        <f>Source!D828</f>
        <v>Déclaration globale selon chapitre</v>
      </c>
      <c r="E1" s="47"/>
    </row>
    <row r="2" spans="1:6" ht="28.5" customHeight="1" x14ac:dyDescent="0.2">
      <c r="A2" s="533" t="str">
        <f>Source!D829</f>
        <v>Les questions ci-après permettent de répondre de façon globale à certaines exigences SwissGAP. Pour certains chapitres par contre, la déclaration globale ne permet pas de répondre aux exigences.</v>
      </c>
      <c r="B2" s="533"/>
      <c r="C2" s="533"/>
      <c r="D2" s="533"/>
      <c r="E2" s="533"/>
    </row>
    <row r="3" spans="1:6" x14ac:dyDescent="0.2">
      <c r="A3" s="75"/>
      <c r="B3" s="75"/>
      <c r="C3" s="75"/>
      <c r="D3" s="75"/>
      <c r="E3" s="75"/>
    </row>
    <row r="4" spans="1:6" s="56" customFormat="1" ht="21" customHeight="1" x14ac:dyDescent="0.2">
      <c r="A4" s="602" t="str">
        <f>'Source PD'!D816</f>
        <v>Choix</v>
      </c>
      <c r="B4" s="602" t="str">
        <f>'Source PD'!D817</f>
        <v>Chapitre</v>
      </c>
      <c r="C4" s="602" t="str">
        <f>'Source PD'!D818</f>
        <v>Critère</v>
      </c>
      <c r="D4" s="601" t="str">
        <f>'Source PD'!D820</f>
        <v>réponse des points concernés:</v>
      </c>
      <c r="E4" s="601"/>
    </row>
    <row r="5" spans="1:6" s="56" customFormat="1" ht="21" customHeight="1" x14ac:dyDescent="0.2">
      <c r="A5" s="603"/>
      <c r="B5" s="603"/>
      <c r="C5" s="603"/>
      <c r="D5" s="478" t="s">
        <v>2912</v>
      </c>
      <c r="E5" s="478" t="str">
        <f>'Source PD'!D819</f>
        <v>Oui</v>
      </c>
    </row>
    <row r="6" spans="1:6" ht="30" customHeight="1" x14ac:dyDescent="0.2">
      <c r="A6" s="76"/>
      <c r="B6" s="77">
        <v>1</v>
      </c>
      <c r="C6" s="78" t="str">
        <f>'Source PD'!D827</f>
        <v>L'exploitation ne mandate pas d'entreprises sous-traitantes pour exécuter des travaux qui doivent remplir les exigences de SwissGAP.</v>
      </c>
      <c r="D6" s="79" t="s">
        <v>2234</v>
      </c>
      <c r="E6" s="80"/>
    </row>
    <row r="7" spans="1:6" ht="30" customHeight="1" x14ac:dyDescent="0.2">
      <c r="A7" s="76"/>
      <c r="B7" s="77">
        <v>2</v>
      </c>
      <c r="C7" s="78" t="str">
        <f>'Source PD'!D830</f>
        <v>L'exploitation ne produit pas ses propres plants et/ou ne multiplie pas ses semences et son matériel végétal pour ses propres cultures SwissGAP.</v>
      </c>
      <c r="D7" s="79" t="s">
        <v>3168</v>
      </c>
      <c r="E7" s="80"/>
    </row>
    <row r="8" spans="1:6" ht="41.85" customHeight="1" x14ac:dyDescent="0.2">
      <c r="A8" s="76"/>
      <c r="B8" s="77">
        <v>3</v>
      </c>
      <c r="C8" s="78" t="str">
        <f>'Source PD'!D833</f>
        <v>Aucune culture SwissGAP n'este cultivée en plein champ.
(Les cultures cultivées dans des pots en plein champ ne valent pas comme cultures de plein champ)</v>
      </c>
      <c r="D8" s="79" t="s">
        <v>3383</v>
      </c>
      <c r="E8" s="80"/>
    </row>
    <row r="9" spans="1:6" ht="20.100000000000001" customHeight="1" x14ac:dyDescent="0.2">
      <c r="A9" s="76"/>
      <c r="B9" s="77">
        <v>4</v>
      </c>
      <c r="C9" s="78" t="str">
        <f>'Source PD'!D839</f>
        <v>Aucun substrat n'est utilisé sur l'exploitation.</v>
      </c>
      <c r="D9" s="79" t="s">
        <v>2999</v>
      </c>
      <c r="E9" s="80"/>
    </row>
    <row r="10" spans="1:6" ht="30" customHeight="1" x14ac:dyDescent="0.2">
      <c r="A10" s="76"/>
      <c r="B10" s="77">
        <v>5</v>
      </c>
      <c r="C10" s="78" t="str">
        <f>'Source PD'!D842</f>
        <v>L'exploitation n'applique pas d'engrais et/ou de biostimulateurs.</v>
      </c>
      <c r="D10" s="81" t="s">
        <v>3164</v>
      </c>
      <c r="E10" s="80"/>
      <c r="F10" s="48"/>
    </row>
    <row r="11" spans="1:6" ht="30" customHeight="1" x14ac:dyDescent="0.2">
      <c r="A11" s="76"/>
      <c r="B11" s="77">
        <v>5.3</v>
      </c>
      <c r="C11" s="78" t="str">
        <f>'Source PD'!D853</f>
        <v>L'exploitation ne dispose pas d'un entrepôt pour les engrais (organiques et inorganiques) et/ou des biostimulateurs.</v>
      </c>
      <c r="D11" s="79" t="s">
        <v>3000</v>
      </c>
      <c r="E11" s="80"/>
    </row>
    <row r="12" spans="1:6" ht="20.100000000000001" customHeight="1" x14ac:dyDescent="0.2">
      <c r="A12" s="76"/>
      <c r="B12" s="77">
        <v>5.6</v>
      </c>
      <c r="C12" s="78" t="str">
        <f>'Source PD'!D855</f>
        <v>L'exploitation ne dispose pas d'un entrepôt pour les concentrés d'acides.</v>
      </c>
      <c r="D12" s="79" t="s">
        <v>2400</v>
      </c>
      <c r="E12" s="80"/>
    </row>
    <row r="13" spans="1:6" ht="20.100000000000001" customHeight="1" x14ac:dyDescent="0.2">
      <c r="A13" s="76"/>
      <c r="B13" s="77">
        <v>6</v>
      </c>
      <c r="C13" s="78" t="str">
        <f>'Source PD'!D858</f>
        <v>Les cultures ne sont pas irriguées.</v>
      </c>
      <c r="D13" s="79" t="s">
        <v>3165</v>
      </c>
      <c r="E13" s="80"/>
      <c r="F13" s="48"/>
    </row>
    <row r="14" spans="1:6" ht="57" x14ac:dyDescent="0.2">
      <c r="A14" s="76"/>
      <c r="B14" s="77">
        <v>8</v>
      </c>
      <c r="C14" s="82" t="str">
        <f>'Source PD'!D862</f>
        <v>Aucun produit phytosanitaire n'est utilisé dans les cultures SwissGAP.</v>
      </c>
      <c r="D14" s="83" t="s">
        <v>3166</v>
      </c>
      <c r="E14" s="80"/>
      <c r="F14" s="48"/>
    </row>
    <row r="15" spans="1:6" ht="20.100000000000001" customHeight="1" x14ac:dyDescent="0.2">
      <c r="A15" s="76"/>
      <c r="B15" s="77">
        <v>8.3000000000000007</v>
      </c>
      <c r="C15" s="82" t="str">
        <f>'Source PD'!D873</f>
        <v>Pas d'entrepôt de produits phytosanitaires (PPh).</v>
      </c>
      <c r="D15" s="339" t="s">
        <v>2956</v>
      </c>
      <c r="E15" s="80"/>
      <c r="F15" s="84"/>
    </row>
    <row r="16" spans="1:6" ht="20.100000000000001" customHeight="1" x14ac:dyDescent="0.2">
      <c r="A16" s="76"/>
      <c r="B16" s="85">
        <v>10.1</v>
      </c>
      <c r="C16" s="86" t="str">
        <f>'Source PD'!D876</f>
        <v>L'entreprise n'utilise pas d'eau durant les étapes de post-récolte.</v>
      </c>
      <c r="D16" s="86" t="s">
        <v>3167</v>
      </c>
      <c r="E16" s="80"/>
      <c r="F16" s="48"/>
    </row>
    <row r="17" spans="1:5" s="48" customFormat="1" ht="30" customHeight="1" x14ac:dyDescent="0.2">
      <c r="A17" s="87"/>
      <c r="B17" s="85">
        <v>10.199999999999999</v>
      </c>
      <c r="C17" s="82" t="str">
        <f>'Source PD'!D878</f>
        <v>L'entreprise n'effectue pas de traitement post-récolte (par exemple conditionnement de fleurs coupées, coloration de plantes, application de Chrysal, Javel ou Peroxyde).</v>
      </c>
      <c r="D17" s="86" t="s">
        <v>3001</v>
      </c>
      <c r="E17" s="88"/>
    </row>
    <row r="18" spans="1:5" s="48" customFormat="1" ht="20.100000000000001" customHeight="1" x14ac:dyDescent="0.2">
      <c r="A18" s="87"/>
      <c r="B18" s="85">
        <v>11</v>
      </c>
      <c r="C18" s="82" t="str">
        <f>'Source PD'!D881</f>
        <v>Le concept communal d'élimination des déchets est disponible et appliqué sur l'exploitation.</v>
      </c>
      <c r="D18" s="86"/>
      <c r="E18" s="88" t="s">
        <v>2993</v>
      </c>
    </row>
    <row r="19" spans="1:5" s="48" customFormat="1" ht="30" customHeight="1" x14ac:dyDescent="0.2">
      <c r="A19" s="87"/>
      <c r="B19" s="85">
        <v>12</v>
      </c>
      <c r="C19" s="82" t="str">
        <f>'Source PD'!D892</f>
        <v>L'exploitation ne dispose pas de champs ouverts, d'espaces verts ou d'espace pour des clôtures vivantes/haies.</v>
      </c>
      <c r="D19" s="339" t="s">
        <v>3363</v>
      </c>
      <c r="E19" s="80"/>
    </row>
    <row r="20" spans="1:5" ht="30" customHeight="1" x14ac:dyDescent="0.2">
      <c r="A20" s="76"/>
      <c r="B20" s="77">
        <v>18</v>
      </c>
      <c r="C20" s="78" t="str">
        <f>'Source PD'!D889</f>
        <v>L’exploitation ne déclare pas de propriété parallèle. Les mêmes produits pour lesquels l’exploitation est certifiée ne sont pas achetés (certifiés ou non certifiés).</v>
      </c>
      <c r="D20" s="89" t="s">
        <v>3002</v>
      </c>
      <c r="E20" s="80"/>
    </row>
    <row r="23" spans="1:5" s="48" customFormat="1" x14ac:dyDescent="0.2">
      <c r="B23" s="90"/>
      <c r="C23" s="91"/>
      <c r="E23" s="2"/>
    </row>
    <row r="24" spans="1:5" s="48" customFormat="1" ht="21" customHeight="1" x14ac:dyDescent="0.2">
      <c r="B24" s="90"/>
      <c r="E24" s="2"/>
    </row>
    <row r="25" spans="1:5" ht="21" customHeight="1" x14ac:dyDescent="0.2">
      <c r="C25" s="84"/>
    </row>
  </sheetData>
  <sheetProtection algorithmName="SHA-512" hashValue="dK5yThjIlC/jTrfFlsJiBevMHz3sVk5qBD9iQ1Jq49TuAuBpUdKCn0GOM/6LZLUTakXY09gZvcfqsymbVMXPfA==" saltValue="CGUCfnYYAJrY1B3NWK1Zpg==" spinCount="100000" sheet="1" objects="1" scenarios="1" selectLockedCells="1"/>
  <mergeCells count="5">
    <mergeCell ref="A2:E2"/>
    <mergeCell ref="D4:E4"/>
    <mergeCell ref="C4:C5"/>
    <mergeCell ref="B4:B5"/>
    <mergeCell ref="A4:A5"/>
  </mergeCells>
  <pageMargins left="0.35433070866141736" right="0.31496062992125984" top="0.39370078740157483" bottom="0.15748031496062992" header="0.31496062992125984" footer="0.31496062992125984"/>
  <pageSetup paperSize="9" scale="97" fitToHeight="0" orientation="landscape" verticalDpi="0" r:id="rId1"/>
  <headerFooter>
    <oddFooter>&amp;L&amp;"Arial,Standard"&amp;8ProCert AG  Marktgasse 65  CH-3011 Bern
Ref: &amp;F&amp;C&amp;"Arial,Standard"&amp;8Tel: +41 (0)31 560 67 67
&amp;A&amp;R&amp;"Arial,Standard"&amp;8produkte@procert.ch   www.procert.ch
&amp;P/&amp;N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0</xdr:col>
                    <xdr:colOff>180975</xdr:colOff>
                    <xdr:row>5</xdr:row>
                    <xdr:rowOff>66675</xdr:rowOff>
                  </from>
                  <to>
                    <xdr:col>0</xdr:col>
                    <xdr:colOff>447675</xdr:colOff>
                    <xdr:row>5</xdr:row>
                    <xdr:rowOff>295275</xdr:rowOff>
                  </to>
                </anchor>
              </controlPr>
            </control>
          </mc:Choice>
        </mc:AlternateContent>
        <mc:AlternateContent xmlns:mc="http://schemas.openxmlformats.org/markup-compatibility/2006">
          <mc:Choice Requires="x14">
            <control shapeId="17415" r:id="rId5" name="Check Box 7">
              <controlPr defaultSize="0" autoFill="0" autoLine="0" autoPict="0">
                <anchor moveWithCells="1">
                  <from>
                    <xdr:col>0</xdr:col>
                    <xdr:colOff>180975</xdr:colOff>
                    <xdr:row>6</xdr:row>
                    <xdr:rowOff>66675</xdr:rowOff>
                  </from>
                  <to>
                    <xdr:col>0</xdr:col>
                    <xdr:colOff>447675</xdr:colOff>
                    <xdr:row>6</xdr:row>
                    <xdr:rowOff>295275</xdr:rowOff>
                  </to>
                </anchor>
              </controlPr>
            </control>
          </mc:Choice>
        </mc:AlternateContent>
        <mc:AlternateContent xmlns:mc="http://schemas.openxmlformats.org/markup-compatibility/2006">
          <mc:Choice Requires="x14">
            <control shapeId="17416" r:id="rId6" name="Check Box 8">
              <controlPr defaultSize="0" autoFill="0" autoLine="0" autoPict="0">
                <anchor moveWithCells="1">
                  <from>
                    <xdr:col>0</xdr:col>
                    <xdr:colOff>180975</xdr:colOff>
                    <xdr:row>7</xdr:row>
                    <xdr:rowOff>142875</xdr:rowOff>
                  </from>
                  <to>
                    <xdr:col>0</xdr:col>
                    <xdr:colOff>428625</xdr:colOff>
                    <xdr:row>7</xdr:row>
                    <xdr:rowOff>371475</xdr:rowOff>
                  </to>
                </anchor>
              </controlPr>
            </control>
          </mc:Choice>
        </mc:AlternateContent>
        <mc:AlternateContent xmlns:mc="http://schemas.openxmlformats.org/markup-compatibility/2006">
          <mc:Choice Requires="x14">
            <control shapeId="17417" r:id="rId7" name="Check Box 9">
              <controlPr defaultSize="0" autoFill="0" autoLine="0" autoPict="0">
                <anchor moveWithCells="1">
                  <from>
                    <xdr:col>0</xdr:col>
                    <xdr:colOff>180975</xdr:colOff>
                    <xdr:row>7</xdr:row>
                    <xdr:rowOff>523875</xdr:rowOff>
                  </from>
                  <to>
                    <xdr:col>0</xdr:col>
                    <xdr:colOff>428625</xdr:colOff>
                    <xdr:row>8</xdr:row>
                    <xdr:rowOff>219075</xdr:rowOff>
                  </to>
                </anchor>
              </controlPr>
            </control>
          </mc:Choice>
        </mc:AlternateContent>
        <mc:AlternateContent xmlns:mc="http://schemas.openxmlformats.org/markup-compatibility/2006">
          <mc:Choice Requires="x14">
            <control shapeId="17418" r:id="rId8" name="Check Box 10">
              <controlPr defaultSize="0" autoFill="0" autoLine="0" autoPict="0">
                <anchor moveWithCells="1">
                  <from>
                    <xdr:col>0</xdr:col>
                    <xdr:colOff>180975</xdr:colOff>
                    <xdr:row>9</xdr:row>
                    <xdr:rowOff>28575</xdr:rowOff>
                  </from>
                  <to>
                    <xdr:col>0</xdr:col>
                    <xdr:colOff>447675</xdr:colOff>
                    <xdr:row>9</xdr:row>
                    <xdr:rowOff>257175</xdr:rowOff>
                  </to>
                </anchor>
              </controlPr>
            </control>
          </mc:Choice>
        </mc:AlternateContent>
        <mc:AlternateContent xmlns:mc="http://schemas.openxmlformats.org/markup-compatibility/2006">
          <mc:Choice Requires="x14">
            <control shapeId="17419" r:id="rId9" name="Check Box 11">
              <controlPr defaultSize="0" autoFill="0" autoLine="0" autoPict="0">
                <anchor moveWithCells="1">
                  <from>
                    <xdr:col>0</xdr:col>
                    <xdr:colOff>180975</xdr:colOff>
                    <xdr:row>10</xdr:row>
                    <xdr:rowOff>28575</xdr:rowOff>
                  </from>
                  <to>
                    <xdr:col>0</xdr:col>
                    <xdr:colOff>447675</xdr:colOff>
                    <xdr:row>10</xdr:row>
                    <xdr:rowOff>257175</xdr:rowOff>
                  </to>
                </anchor>
              </controlPr>
            </control>
          </mc:Choice>
        </mc:AlternateContent>
        <mc:AlternateContent xmlns:mc="http://schemas.openxmlformats.org/markup-compatibility/2006">
          <mc:Choice Requires="x14">
            <control shapeId="17420" r:id="rId10" name="Check Box 12">
              <controlPr defaultSize="0" autoFill="0" autoLine="0" autoPict="0">
                <anchor moveWithCells="1">
                  <from>
                    <xdr:col>0</xdr:col>
                    <xdr:colOff>180975</xdr:colOff>
                    <xdr:row>12</xdr:row>
                    <xdr:rowOff>0</xdr:rowOff>
                  </from>
                  <to>
                    <xdr:col>0</xdr:col>
                    <xdr:colOff>409575</xdr:colOff>
                    <xdr:row>12</xdr:row>
                    <xdr:rowOff>228600</xdr:rowOff>
                  </to>
                </anchor>
              </controlPr>
            </control>
          </mc:Choice>
        </mc:AlternateContent>
        <mc:AlternateContent xmlns:mc="http://schemas.openxmlformats.org/markup-compatibility/2006">
          <mc:Choice Requires="x14">
            <control shapeId="17421" r:id="rId11" name="Check Box 13">
              <controlPr defaultSize="0" autoFill="0" autoLine="0" autoPict="0">
                <anchor moveWithCells="1">
                  <from>
                    <xdr:col>0</xdr:col>
                    <xdr:colOff>180975</xdr:colOff>
                    <xdr:row>14</xdr:row>
                    <xdr:rowOff>9525</xdr:rowOff>
                  </from>
                  <to>
                    <xdr:col>0</xdr:col>
                    <xdr:colOff>381000</xdr:colOff>
                    <xdr:row>14</xdr:row>
                    <xdr:rowOff>238125</xdr:rowOff>
                  </to>
                </anchor>
              </controlPr>
            </control>
          </mc:Choice>
        </mc:AlternateContent>
        <mc:AlternateContent xmlns:mc="http://schemas.openxmlformats.org/markup-compatibility/2006">
          <mc:Choice Requires="x14">
            <control shapeId="17422" r:id="rId12" name="Check Box 14">
              <controlPr defaultSize="0" autoFill="0" autoLine="0" autoPict="0">
                <anchor moveWithCells="1">
                  <from>
                    <xdr:col>0</xdr:col>
                    <xdr:colOff>180975</xdr:colOff>
                    <xdr:row>19</xdr:row>
                    <xdr:rowOff>28575</xdr:rowOff>
                  </from>
                  <to>
                    <xdr:col>0</xdr:col>
                    <xdr:colOff>371475</xdr:colOff>
                    <xdr:row>19</xdr:row>
                    <xdr:rowOff>333375</xdr:rowOff>
                  </to>
                </anchor>
              </controlPr>
            </control>
          </mc:Choice>
        </mc:AlternateContent>
        <mc:AlternateContent xmlns:mc="http://schemas.openxmlformats.org/markup-compatibility/2006">
          <mc:Choice Requires="x14">
            <control shapeId="17423" r:id="rId13" name="Check Box 15">
              <controlPr defaultSize="0" autoFill="0" autoLine="0" autoPict="0">
                <anchor moveWithCells="1">
                  <from>
                    <xdr:col>0</xdr:col>
                    <xdr:colOff>180975</xdr:colOff>
                    <xdr:row>13</xdr:row>
                    <xdr:rowOff>161925</xdr:rowOff>
                  </from>
                  <to>
                    <xdr:col>0</xdr:col>
                    <xdr:colOff>381000</xdr:colOff>
                    <xdr:row>13</xdr:row>
                    <xdr:rowOff>371475</xdr:rowOff>
                  </to>
                </anchor>
              </controlPr>
            </control>
          </mc:Choice>
        </mc:AlternateContent>
        <mc:AlternateContent xmlns:mc="http://schemas.openxmlformats.org/markup-compatibility/2006">
          <mc:Choice Requires="x14">
            <control shapeId="17424" r:id="rId14" name="Check Box 16">
              <controlPr defaultSize="0" autoFill="0" autoLine="0" autoPict="0">
                <anchor moveWithCells="1">
                  <from>
                    <xdr:col>0</xdr:col>
                    <xdr:colOff>180975</xdr:colOff>
                    <xdr:row>15</xdr:row>
                    <xdr:rowOff>9525</xdr:rowOff>
                  </from>
                  <to>
                    <xdr:col>0</xdr:col>
                    <xdr:colOff>371475</xdr:colOff>
                    <xdr:row>15</xdr:row>
                    <xdr:rowOff>238125</xdr:rowOff>
                  </to>
                </anchor>
              </controlPr>
            </control>
          </mc:Choice>
        </mc:AlternateContent>
        <mc:AlternateContent xmlns:mc="http://schemas.openxmlformats.org/markup-compatibility/2006">
          <mc:Choice Requires="x14">
            <control shapeId="17425" r:id="rId15" name="Check Box 17">
              <controlPr defaultSize="0" autoFill="0" autoLine="0" autoPict="0">
                <anchor moveWithCells="1">
                  <from>
                    <xdr:col>0</xdr:col>
                    <xdr:colOff>180975</xdr:colOff>
                    <xdr:row>16</xdr:row>
                    <xdr:rowOff>76200</xdr:rowOff>
                  </from>
                  <to>
                    <xdr:col>0</xdr:col>
                    <xdr:colOff>409575</xdr:colOff>
                    <xdr:row>16</xdr:row>
                    <xdr:rowOff>333375</xdr:rowOff>
                  </to>
                </anchor>
              </controlPr>
            </control>
          </mc:Choice>
        </mc:AlternateContent>
        <mc:AlternateContent xmlns:mc="http://schemas.openxmlformats.org/markup-compatibility/2006">
          <mc:Choice Requires="x14">
            <control shapeId="17426" r:id="rId16" name="Check Box 18">
              <controlPr defaultSize="0" autoFill="0" autoLine="0" autoPict="0">
                <anchor moveWithCells="1">
                  <from>
                    <xdr:col>0</xdr:col>
                    <xdr:colOff>180975</xdr:colOff>
                    <xdr:row>11</xdr:row>
                    <xdr:rowOff>28575</xdr:rowOff>
                  </from>
                  <to>
                    <xdr:col>0</xdr:col>
                    <xdr:colOff>390525</xdr:colOff>
                    <xdr:row>11</xdr:row>
                    <xdr:rowOff>238125</xdr:rowOff>
                  </to>
                </anchor>
              </controlPr>
            </control>
          </mc:Choice>
        </mc:AlternateContent>
        <mc:AlternateContent xmlns:mc="http://schemas.openxmlformats.org/markup-compatibility/2006">
          <mc:Choice Requires="x14">
            <control shapeId="17427" r:id="rId17" name="Check Box 19">
              <controlPr defaultSize="0" autoFill="0" autoLine="0" autoPict="0">
                <anchor moveWithCells="1">
                  <from>
                    <xdr:col>0</xdr:col>
                    <xdr:colOff>180975</xdr:colOff>
                    <xdr:row>17</xdr:row>
                    <xdr:rowOff>0</xdr:rowOff>
                  </from>
                  <to>
                    <xdr:col>0</xdr:col>
                    <xdr:colOff>409575</xdr:colOff>
                    <xdr:row>17</xdr:row>
                    <xdr:rowOff>257175</xdr:rowOff>
                  </to>
                </anchor>
              </controlPr>
            </control>
          </mc:Choice>
        </mc:AlternateContent>
        <mc:AlternateContent xmlns:mc="http://schemas.openxmlformats.org/markup-compatibility/2006">
          <mc:Choice Requires="x14">
            <control shapeId="17428" r:id="rId18" name="Check Box 20">
              <controlPr defaultSize="0" autoFill="0" autoLine="0" autoPict="0">
                <anchor moveWithCells="1">
                  <from>
                    <xdr:col>0</xdr:col>
                    <xdr:colOff>180975</xdr:colOff>
                    <xdr:row>18</xdr:row>
                    <xdr:rowOff>66675</xdr:rowOff>
                  </from>
                  <to>
                    <xdr:col>0</xdr:col>
                    <xdr:colOff>371475</xdr:colOff>
                    <xdr:row>18</xdr:row>
                    <xdr:rowOff>295275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EFB9B-1CA7-4F85-8AB7-AED8A8E08667}">
  <sheetPr codeName="Tabelle4"/>
  <dimension ref="A1:J87"/>
  <sheetViews>
    <sheetView zoomScaleNormal="100" workbookViewId="0">
      <selection activeCell="A9" sqref="A9"/>
    </sheetView>
  </sheetViews>
  <sheetFormatPr baseColWidth="10" defaultColWidth="10.5703125" defaultRowHeight="14.25" x14ac:dyDescent="0.2"/>
  <cols>
    <col min="1" max="1" width="26.42578125" style="47" customWidth="1"/>
    <col min="2" max="2" width="18.7109375" style="47" customWidth="1"/>
    <col min="3" max="3" width="16.42578125" style="47" customWidth="1"/>
    <col min="4" max="4" width="6.42578125" style="52" hidden="1" customWidth="1"/>
    <col min="5" max="5" width="1.5703125" style="52" customWidth="1"/>
    <col min="6" max="6" width="24.42578125" style="59" customWidth="1"/>
    <col min="7" max="16384" width="10.5703125" style="47"/>
  </cols>
  <sheetData>
    <row r="1" spans="1:10" ht="32.1" customHeight="1" x14ac:dyDescent="0.25">
      <c r="A1" s="607" t="str">
        <f>Source!D849</f>
        <v>Déclaration globale concernant les résponsabilités, la protection phytosanitaire et la fumure</v>
      </c>
      <c r="B1" s="607"/>
      <c r="C1" s="607"/>
      <c r="D1" s="607"/>
      <c r="E1" s="607"/>
      <c r="F1" s="607"/>
    </row>
    <row r="2" spans="1:10" x14ac:dyDescent="0.2">
      <c r="A2" s="47" t="str">
        <f>Source!D850</f>
        <v>Les questions ci-après permettent de répondre de façon globale à certaines exigences SwissGAP.</v>
      </c>
    </row>
    <row r="5" spans="1:10" ht="15.75" x14ac:dyDescent="0.25">
      <c r="A5" s="4" t="str">
        <f>Source!D851</f>
        <v>Responsabilité générale</v>
      </c>
      <c r="F5" s="608" t="str">
        <f>Source!D945</f>
        <v>Réponse / Points de contrôle (PC) pertinents:</v>
      </c>
    </row>
    <row r="6" spans="1:10" ht="8.1" customHeight="1" x14ac:dyDescent="0.25">
      <c r="A6" s="4"/>
      <c r="F6" s="608"/>
    </row>
    <row r="7" spans="1:10" ht="28.5" customHeight="1" x14ac:dyDescent="0.2">
      <c r="A7" s="611" t="str">
        <f>Source!D852</f>
        <v>Les personnes suivantes sont résponsables des décisions techniques et ont suivi les formations horticoles suivantes:</v>
      </c>
      <c r="B7" s="611"/>
      <c r="C7" s="611"/>
      <c r="F7" s="608"/>
    </row>
    <row r="8" spans="1:10" ht="36" x14ac:dyDescent="0.2">
      <c r="A8" s="340" t="str">
        <f>Source!D879</f>
        <v>Nom:</v>
      </c>
      <c r="B8" s="341" t="str">
        <f>Source!D856</f>
        <v>Certificat de capacité 
ou formation équivalente</v>
      </c>
      <c r="C8" s="341" t="str">
        <f>Source!D866</f>
        <v>Permis pour 
l'emploi de PPh</v>
      </c>
      <c r="F8" s="60"/>
    </row>
    <row r="9" spans="1:10" ht="14.1" customHeight="1" x14ac:dyDescent="0.2">
      <c r="A9" s="452"/>
      <c r="B9" s="453"/>
      <c r="C9" s="454"/>
      <c r="F9" s="619" t="str">
        <f>Source!D951</f>
        <v>Si min. 1 personne avec certificat de capacité ou min. formation équivalente et en cas d'utilisation de PPh min. 1 personne avec permis pour l'emploi de PPh: 1.3.1 = oui
Si min. 1 personne avec permis pour l'emploi de PPh: 7.1 = oui</v>
      </c>
    </row>
    <row r="10" spans="1:10" x14ac:dyDescent="0.2">
      <c r="A10" s="452"/>
      <c r="B10" s="453"/>
      <c r="C10" s="454"/>
      <c r="F10" s="619"/>
    </row>
    <row r="11" spans="1:10" x14ac:dyDescent="0.2">
      <c r="A11" s="452"/>
      <c r="B11" s="453"/>
      <c r="C11" s="454"/>
      <c r="F11" s="619"/>
    </row>
    <row r="12" spans="1:10" ht="16.350000000000001" customHeight="1" x14ac:dyDescent="0.2">
      <c r="A12" s="452"/>
      <c r="B12" s="453"/>
      <c r="C12" s="454"/>
      <c r="F12" s="619"/>
      <c r="J12" s="348"/>
    </row>
    <row r="13" spans="1:10" ht="16.350000000000001" customHeight="1" x14ac:dyDescent="0.2">
      <c r="A13" s="452"/>
      <c r="B13" s="453"/>
      <c r="C13" s="454"/>
      <c r="F13" s="619"/>
    </row>
    <row r="14" spans="1:10" ht="24.75" customHeight="1" x14ac:dyDescent="0.2">
      <c r="F14" s="619"/>
    </row>
    <row r="15" spans="1:10" ht="16.350000000000001" customHeight="1" x14ac:dyDescent="0.2">
      <c r="A15" s="56"/>
      <c r="B15" s="56"/>
      <c r="C15" s="56"/>
      <c r="F15" s="61"/>
    </row>
    <row r="16" spans="1:10" ht="16.350000000000001" customHeight="1" x14ac:dyDescent="0.2">
      <c r="A16" s="56"/>
      <c r="B16" s="56"/>
      <c r="C16" s="56"/>
      <c r="F16" s="61"/>
    </row>
    <row r="17" spans="1:6" ht="15" x14ac:dyDescent="0.25">
      <c r="A17" s="49" t="str">
        <f>Source!D843</f>
        <v>Chapitre 5: Fumure</v>
      </c>
      <c r="F17" s="60"/>
    </row>
    <row r="18" spans="1:6" ht="12.75" customHeight="1" x14ac:dyDescent="0.2">
      <c r="A18" s="48"/>
      <c r="B18" s="48"/>
      <c r="C18" s="55"/>
      <c r="D18" s="54"/>
      <c r="E18" s="54"/>
      <c r="F18" s="60"/>
    </row>
    <row r="19" spans="1:6" ht="12.75" customHeight="1" x14ac:dyDescent="0.2">
      <c r="A19" s="623" t="str">
        <f>Source!D882</f>
        <v>Appareil de fertilisation et méthode d'épandage</v>
      </c>
      <c r="B19" s="624"/>
      <c r="C19" s="438" t="str">
        <f>Source!D934</f>
        <v>Sigle:</v>
      </c>
      <c r="D19" s="54">
        <f>SUM(D20:D25)</f>
        <v>0</v>
      </c>
      <c r="E19" s="54"/>
      <c r="F19" s="609" t="str">
        <f>Source!D953</f>
        <v>Si un seul appareil (sigle):
5.2.5 = oui</v>
      </c>
    </row>
    <row r="20" spans="1:6" ht="14.85" customHeight="1" x14ac:dyDescent="0.2">
      <c r="A20" s="604"/>
      <c r="B20" s="604"/>
      <c r="C20" s="455"/>
      <c r="D20" s="54">
        <f>IF(C20&lt;&gt;"",1,0)</f>
        <v>0</v>
      </c>
      <c r="E20" s="54"/>
      <c r="F20" s="609"/>
    </row>
    <row r="21" spans="1:6" x14ac:dyDescent="0.2">
      <c r="A21" s="604"/>
      <c r="B21" s="604"/>
      <c r="C21" s="455"/>
      <c r="D21" s="54">
        <f>IF(C21&lt;&gt;"",1,0)</f>
        <v>0</v>
      </c>
      <c r="E21" s="54"/>
      <c r="F21" s="609"/>
    </row>
    <row r="22" spans="1:6" x14ac:dyDescent="0.2">
      <c r="A22" s="604"/>
      <c r="B22" s="604"/>
      <c r="C22" s="455"/>
      <c r="D22" s="54">
        <f>IF(C22&lt;&gt;"",1,0)</f>
        <v>0</v>
      </c>
      <c r="E22" s="54"/>
      <c r="F22" s="610"/>
    </row>
    <row r="23" spans="1:6" x14ac:dyDescent="0.2">
      <c r="A23" s="604"/>
      <c r="B23" s="604"/>
      <c r="C23" s="455"/>
      <c r="D23" s="54">
        <f>IF(C23&lt;&gt;"",1,0)</f>
        <v>0</v>
      </c>
      <c r="E23" s="54"/>
      <c r="F23" s="610"/>
    </row>
    <row r="24" spans="1:6" x14ac:dyDescent="0.2">
      <c r="A24" s="604"/>
      <c r="B24" s="604"/>
      <c r="C24" s="455"/>
      <c r="D24" s="54">
        <f t="shared" ref="D24" si="0">IF(C24&lt;&gt;"",1,0)</f>
        <v>0</v>
      </c>
      <c r="E24" s="54"/>
      <c r="F24" s="610"/>
    </row>
    <row r="25" spans="1:6" ht="14.85" customHeight="1" x14ac:dyDescent="0.2">
      <c r="A25" s="604"/>
      <c r="B25" s="604"/>
      <c r="C25" s="455"/>
      <c r="D25" s="54">
        <f t="shared" ref="D25" si="1">IF(C25&lt;&gt;"",1,0)</f>
        <v>0</v>
      </c>
      <c r="E25" s="54"/>
      <c r="F25" s="609"/>
    </row>
    <row r="26" spans="1:6" ht="6.75" customHeight="1" x14ac:dyDescent="0.2">
      <c r="A26" s="2"/>
      <c r="B26" s="2"/>
      <c r="C26" s="2"/>
      <c r="D26" s="54"/>
      <c r="E26" s="54"/>
      <c r="F26" s="60"/>
    </row>
    <row r="27" spans="1:6" ht="44.85" customHeight="1" x14ac:dyDescent="0.2">
      <c r="A27" s="615" t="str">
        <f>Source!D904</f>
        <v>Si un seul appareil est utilisé, il est possible de déclarer de manière globale. Si plusieurs appareils sont utilisés, le sigle de l'appareil doit être indiqué à chaque application dans le journal des cultures.</v>
      </c>
      <c r="B27" s="615"/>
      <c r="C27" s="615"/>
      <c r="D27" s="54"/>
      <c r="E27" s="54"/>
      <c r="F27" s="60"/>
    </row>
    <row r="28" spans="1:6" ht="14.1" customHeight="1" x14ac:dyDescent="0.2">
      <c r="D28" s="54"/>
      <c r="E28" s="54"/>
      <c r="F28" s="60"/>
    </row>
    <row r="29" spans="1:6" ht="14.1" customHeight="1" x14ac:dyDescent="0.2">
      <c r="D29" s="54"/>
      <c r="E29" s="54"/>
      <c r="F29" s="401"/>
    </row>
    <row r="30" spans="1:6" ht="14.25" customHeight="1" x14ac:dyDescent="0.2">
      <c r="A30" s="3" t="str">
        <f>Source!D878</f>
        <v>Les collaborateurs suivants participent aux travaux de fumure:</v>
      </c>
      <c r="B30" s="2"/>
      <c r="C30" s="2"/>
      <c r="F30" s="60"/>
    </row>
    <row r="31" spans="1:6" ht="14.1" customHeight="1" x14ac:dyDescent="0.2">
      <c r="A31" s="622" t="str">
        <f>Source!D879</f>
        <v>Nom:</v>
      </c>
      <c r="B31" s="622"/>
      <c r="C31" s="438" t="str">
        <f>Source!D933</f>
        <v>Initiales:</v>
      </c>
      <c r="D31" s="54">
        <f>SUM(D32:D41)</f>
        <v>0</v>
      </c>
      <c r="E31" s="54"/>
      <c r="F31" s="609" t="str">
        <f>Source!D952</f>
        <v>Si un seul utilisateur (initiales): 5.2.6 = oui</v>
      </c>
    </row>
    <row r="32" spans="1:6" ht="14.85" customHeight="1" x14ac:dyDescent="0.2">
      <c r="A32" s="604"/>
      <c r="B32" s="604"/>
      <c r="C32" s="455"/>
      <c r="D32" s="54">
        <f>IF(C32&lt;&gt;"",1,0)</f>
        <v>0</v>
      </c>
      <c r="E32" s="54"/>
      <c r="F32" s="609"/>
    </row>
    <row r="33" spans="1:6" ht="14.85" customHeight="1" x14ac:dyDescent="0.2">
      <c r="A33" s="605"/>
      <c r="B33" s="606"/>
      <c r="C33" s="57"/>
      <c r="D33" s="54">
        <f t="shared" ref="D33:D41" si="2">IF(C33&lt;&gt;"",1,0)</f>
        <v>0</v>
      </c>
      <c r="E33" s="54"/>
      <c r="F33" s="609"/>
    </row>
    <row r="34" spans="1:6" ht="14.85" customHeight="1" x14ac:dyDescent="0.2">
      <c r="A34" s="605"/>
      <c r="B34" s="606"/>
      <c r="C34" s="57"/>
      <c r="D34" s="54">
        <f t="shared" si="2"/>
        <v>0</v>
      </c>
      <c r="E34" s="54"/>
      <c r="F34" s="610"/>
    </row>
    <row r="35" spans="1:6" ht="14.85" customHeight="1" x14ac:dyDescent="0.2">
      <c r="A35" s="605"/>
      <c r="B35" s="606"/>
      <c r="C35" s="57"/>
      <c r="D35" s="54">
        <f>IF(C35&lt;&gt;"",1,0)</f>
        <v>0</v>
      </c>
      <c r="E35" s="54"/>
      <c r="F35" s="610"/>
    </row>
    <row r="36" spans="1:6" ht="14.85" customHeight="1" x14ac:dyDescent="0.2">
      <c r="A36" s="605"/>
      <c r="B36" s="606"/>
      <c r="C36" s="57"/>
      <c r="D36" s="54">
        <f t="shared" si="2"/>
        <v>0</v>
      </c>
      <c r="E36" s="54"/>
      <c r="F36" s="610"/>
    </row>
    <row r="37" spans="1:6" ht="14.85" customHeight="1" x14ac:dyDescent="0.2">
      <c r="A37" s="605"/>
      <c r="B37" s="606"/>
      <c r="C37" s="57"/>
      <c r="D37" s="54">
        <f t="shared" si="2"/>
        <v>0</v>
      </c>
      <c r="E37" s="54"/>
      <c r="F37" s="610"/>
    </row>
    <row r="38" spans="1:6" x14ac:dyDescent="0.2">
      <c r="A38" s="605"/>
      <c r="B38" s="606"/>
      <c r="C38" s="57"/>
      <c r="D38" s="54">
        <f t="shared" si="2"/>
        <v>0</v>
      </c>
      <c r="E38" s="54"/>
      <c r="F38" s="609"/>
    </row>
    <row r="39" spans="1:6" x14ac:dyDescent="0.2">
      <c r="A39" s="605"/>
      <c r="B39" s="606"/>
      <c r="C39" s="57"/>
      <c r="D39" s="54">
        <f t="shared" si="2"/>
        <v>0</v>
      </c>
      <c r="E39" s="54"/>
      <c r="F39" s="609"/>
    </row>
    <row r="40" spans="1:6" ht="12.75" customHeight="1" x14ac:dyDescent="0.2">
      <c r="A40" s="605"/>
      <c r="B40" s="606"/>
      <c r="C40" s="57"/>
      <c r="D40" s="54">
        <f t="shared" si="2"/>
        <v>0</v>
      </c>
      <c r="E40" s="54"/>
      <c r="F40" s="609"/>
    </row>
    <row r="41" spans="1:6" ht="14.85" customHeight="1" x14ac:dyDescent="0.2">
      <c r="A41" s="612"/>
      <c r="B41" s="613"/>
      <c r="C41" s="57"/>
      <c r="D41" s="54">
        <f t="shared" si="2"/>
        <v>0</v>
      </c>
      <c r="E41" s="54"/>
      <c r="F41" s="609"/>
    </row>
    <row r="42" spans="1:6" ht="5.25" customHeight="1" x14ac:dyDescent="0.2">
      <c r="A42" s="48"/>
      <c r="B42" s="48"/>
      <c r="C42" s="48"/>
      <c r="D42" s="54"/>
      <c r="E42" s="54"/>
      <c r="F42" s="60"/>
    </row>
    <row r="43" spans="1:6" ht="53.85" customHeight="1" x14ac:dyDescent="0.2">
      <c r="A43" s="615" t="str">
        <f>Source!D881</f>
        <v>Si une seule personne épand des engrais, il est possible de déclarer de manière globale. Si plusieures personnes épandent des engrais, les initiales des collaborateurs doivent être indiquées à chaque épandage dans le journal des cultures.</v>
      </c>
      <c r="B43" s="615"/>
      <c r="C43" s="615"/>
      <c r="D43" s="54"/>
      <c r="E43" s="54"/>
      <c r="F43" s="60"/>
    </row>
    <row r="44" spans="1:6" ht="14.1" customHeight="1" x14ac:dyDescent="0.2">
      <c r="D44" s="54"/>
      <c r="E44" s="54"/>
      <c r="F44" s="401"/>
    </row>
    <row r="45" spans="1:6" ht="15" x14ac:dyDescent="0.25">
      <c r="A45" s="49" t="str">
        <f>Source!D891</f>
        <v>Chapitre 8: Protection phytosanitaire</v>
      </c>
      <c r="D45" s="54"/>
      <c r="E45" s="54"/>
      <c r="F45" s="60"/>
    </row>
    <row r="46" spans="1:6" x14ac:dyDescent="0.2">
      <c r="D46" s="54"/>
      <c r="E46" s="54"/>
      <c r="F46" s="60"/>
    </row>
    <row r="47" spans="1:6" x14ac:dyDescent="0.2">
      <c r="A47" s="3" t="str">
        <f>Source!D895</f>
        <v>Les personnes suivantes effectuent des traitements phytosanitaires:</v>
      </c>
      <c r="D47" s="54"/>
      <c r="E47" s="54"/>
      <c r="F47" s="60"/>
    </row>
    <row r="48" spans="1:6" ht="14.1" customHeight="1" x14ac:dyDescent="0.2">
      <c r="A48" s="618" t="str">
        <f>Source!D897</f>
        <v>Nom / Formation:</v>
      </c>
      <c r="B48" s="618"/>
      <c r="C48" s="438" t="str">
        <f>Source!D933</f>
        <v>Initiales:</v>
      </c>
      <c r="D48" s="54">
        <f>SUM(D49:D54)</f>
        <v>0</v>
      </c>
      <c r="E48" s="54"/>
      <c r="F48" s="609" t="str">
        <f>Source!D960</f>
        <v>Si un seul utilisateur (initiales):
8.2.7 = oui</v>
      </c>
    </row>
    <row r="49" spans="1:6" x14ac:dyDescent="0.2">
      <c r="A49" s="620"/>
      <c r="B49" s="621"/>
      <c r="C49" s="455"/>
      <c r="D49" s="54">
        <f>IF(C49&lt;&gt;"",1,0)</f>
        <v>0</v>
      </c>
      <c r="E49" s="54"/>
      <c r="F49" s="609"/>
    </row>
    <row r="50" spans="1:6" x14ac:dyDescent="0.2">
      <c r="A50" s="605"/>
      <c r="B50" s="606"/>
      <c r="C50" s="57"/>
      <c r="D50" s="54">
        <f t="shared" ref="D50:D54" si="3">IF(C50&lt;&gt;"",1,0)</f>
        <v>0</v>
      </c>
      <c r="E50" s="54"/>
      <c r="F50" s="609"/>
    </row>
    <row r="51" spans="1:6" x14ac:dyDescent="0.2">
      <c r="A51" s="605"/>
      <c r="B51" s="606"/>
      <c r="C51" s="57"/>
      <c r="D51" s="54">
        <f t="shared" si="3"/>
        <v>0</v>
      </c>
      <c r="E51" s="54"/>
      <c r="F51" s="609"/>
    </row>
    <row r="52" spans="1:6" x14ac:dyDescent="0.2">
      <c r="A52" s="605"/>
      <c r="B52" s="606"/>
      <c r="C52" s="57"/>
      <c r="D52" s="54">
        <f t="shared" si="3"/>
        <v>0</v>
      </c>
      <c r="E52" s="54"/>
      <c r="F52" s="609"/>
    </row>
    <row r="53" spans="1:6" x14ac:dyDescent="0.2">
      <c r="A53" s="605"/>
      <c r="B53" s="606"/>
      <c r="C53" s="57"/>
      <c r="D53" s="54">
        <f t="shared" si="3"/>
        <v>0</v>
      </c>
      <c r="E53" s="54"/>
      <c r="F53" s="609"/>
    </row>
    <row r="54" spans="1:6" x14ac:dyDescent="0.2">
      <c r="A54" s="605"/>
      <c r="B54" s="606"/>
      <c r="C54" s="57"/>
      <c r="D54" s="54">
        <f t="shared" si="3"/>
        <v>0</v>
      </c>
      <c r="E54" s="54"/>
      <c r="F54" s="609"/>
    </row>
    <row r="55" spans="1:6" ht="55.35" customHeight="1" x14ac:dyDescent="0.2">
      <c r="A55" s="617" t="str">
        <f>Source!D901</f>
        <v>Si une seule personne applique des produits phytosanitaires, il est possible de déclarer de manière globale. Si plusieures personnes appliquent des produits phytosanitaires, les initiales des collaborateurs doivent être indiquées à chaque application dans le journal des cultures.</v>
      </c>
      <c r="B55" s="617"/>
      <c r="C55" s="617"/>
      <c r="D55" s="54"/>
      <c r="E55" s="54"/>
      <c r="F55" s="62"/>
    </row>
    <row r="56" spans="1:6" ht="14.85" customHeight="1" x14ac:dyDescent="0.2">
      <c r="D56" s="54"/>
      <c r="E56" s="54"/>
      <c r="F56" s="60"/>
    </row>
    <row r="57" spans="1:6" ht="14.85" customHeight="1" x14ac:dyDescent="0.2">
      <c r="D57" s="54"/>
      <c r="E57" s="54"/>
      <c r="F57" s="60"/>
    </row>
    <row r="58" spans="1:6" ht="14.85" customHeight="1" x14ac:dyDescent="0.2">
      <c r="A58" s="618" t="str">
        <f>Source!D902</f>
        <v xml:space="preserve">Engin (méthode d'application): </v>
      </c>
      <c r="B58" s="618"/>
      <c r="C58" s="438" t="str">
        <f>Source!D934</f>
        <v>Sigle:</v>
      </c>
      <c r="D58" s="54">
        <f>SUM(D59:D68)</f>
        <v>0</v>
      </c>
      <c r="E58" s="54"/>
      <c r="F58" s="609" t="str">
        <f>Source!D961</f>
        <v>Si un seul appareil (initiales):
8.2.8 = oui</v>
      </c>
    </row>
    <row r="59" spans="1:6" x14ac:dyDescent="0.2">
      <c r="A59" s="604"/>
      <c r="B59" s="604"/>
      <c r="C59" s="455"/>
      <c r="D59" s="54">
        <f>IF(C59&lt;&gt;"",1,0)</f>
        <v>0</v>
      </c>
      <c r="E59" s="54"/>
      <c r="F59" s="609"/>
    </row>
    <row r="60" spans="1:6" x14ac:dyDescent="0.2">
      <c r="A60" s="604"/>
      <c r="B60" s="604"/>
      <c r="C60" s="455"/>
      <c r="D60" s="54">
        <f t="shared" ref="D60:D67" si="4">IF(C60&lt;&gt;"",1,0)</f>
        <v>0</v>
      </c>
      <c r="E60" s="54"/>
      <c r="F60" s="609"/>
    </row>
    <row r="61" spans="1:6" x14ac:dyDescent="0.2">
      <c r="A61" s="604"/>
      <c r="B61" s="604"/>
      <c r="C61" s="455"/>
      <c r="D61" s="54">
        <f t="shared" si="4"/>
        <v>0</v>
      </c>
      <c r="E61" s="54"/>
      <c r="F61" s="610"/>
    </row>
    <row r="62" spans="1:6" x14ac:dyDescent="0.2">
      <c r="A62" s="604"/>
      <c r="B62" s="604"/>
      <c r="C62" s="455"/>
      <c r="D62" s="54">
        <f t="shared" si="4"/>
        <v>0</v>
      </c>
      <c r="E62" s="54"/>
      <c r="F62" s="610"/>
    </row>
    <row r="63" spans="1:6" x14ac:dyDescent="0.2">
      <c r="A63" s="604"/>
      <c r="B63" s="604"/>
      <c r="C63" s="455"/>
      <c r="D63" s="54">
        <f t="shared" si="4"/>
        <v>0</v>
      </c>
      <c r="E63" s="54"/>
      <c r="F63" s="610"/>
    </row>
    <row r="64" spans="1:6" x14ac:dyDescent="0.2">
      <c r="A64" s="604"/>
      <c r="B64" s="604"/>
      <c r="C64" s="455"/>
      <c r="D64" s="54">
        <f t="shared" si="4"/>
        <v>0</v>
      </c>
      <c r="E64" s="54"/>
      <c r="F64" s="610"/>
    </row>
    <row r="65" spans="1:6" x14ac:dyDescent="0.2">
      <c r="A65" s="604"/>
      <c r="B65" s="604"/>
      <c r="C65" s="455"/>
      <c r="D65" s="54">
        <f t="shared" si="4"/>
        <v>0</v>
      </c>
      <c r="E65" s="54"/>
      <c r="F65" s="610"/>
    </row>
    <row r="66" spans="1:6" x14ac:dyDescent="0.2">
      <c r="A66" s="604"/>
      <c r="B66" s="604"/>
      <c r="C66" s="455"/>
      <c r="D66" s="54">
        <f t="shared" si="4"/>
        <v>0</v>
      </c>
      <c r="E66" s="54"/>
      <c r="F66" s="609"/>
    </row>
    <row r="67" spans="1:6" x14ac:dyDescent="0.2">
      <c r="A67" s="604"/>
      <c r="B67" s="604"/>
      <c r="C67" s="455"/>
      <c r="D67" s="54">
        <f t="shared" si="4"/>
        <v>0</v>
      </c>
      <c r="E67" s="54"/>
      <c r="F67" s="609"/>
    </row>
    <row r="68" spans="1:6" x14ac:dyDescent="0.2">
      <c r="A68" s="604"/>
      <c r="B68" s="604"/>
      <c r="C68" s="455"/>
      <c r="D68" s="54">
        <f>IF(C68&lt;&gt;"",1,0)</f>
        <v>0</v>
      </c>
      <c r="E68" s="54"/>
      <c r="F68" s="609"/>
    </row>
    <row r="69" spans="1:6" ht="41.1" customHeight="1" x14ac:dyDescent="0.2">
      <c r="A69" s="615" t="str">
        <f>Source!D904</f>
        <v>Si un seul appareil est utilisé, il est possible de déclarer de manière globale. Si plusieurs appareils sont utilisés, le sigle de l'appareil doit être indiqué à chaque application dans le journal des cultures.</v>
      </c>
      <c r="B69" s="615"/>
      <c r="C69" s="615"/>
      <c r="F69" s="60"/>
    </row>
    <row r="70" spans="1:6" x14ac:dyDescent="0.2">
      <c r="F70" s="60"/>
    </row>
    <row r="71" spans="1:6" x14ac:dyDescent="0.2">
      <c r="F71" s="401"/>
    </row>
    <row r="72" spans="1:6" ht="29.1" customHeight="1" x14ac:dyDescent="0.2">
      <c r="A72" s="625" t="str">
        <f>Source!D892</f>
        <v>La personne suivante est résponsable du choix et de l'application des produits phytosanitaires:</v>
      </c>
      <c r="B72" s="625"/>
      <c r="C72" s="625"/>
      <c r="D72" s="54"/>
      <c r="E72" s="54"/>
      <c r="F72" s="60"/>
    </row>
    <row r="73" spans="1:6" ht="14.1" customHeight="1" x14ac:dyDescent="0.2">
      <c r="A73" s="622" t="str">
        <f>'Source PD'!D868</f>
        <v>Nom / Formation:</v>
      </c>
      <c r="B73" s="622"/>
      <c r="C73" s="439" t="str">
        <f>'Source PD'!D903</f>
        <v>Initiales:</v>
      </c>
      <c r="D73" s="54">
        <f>SUM(D74:D76)</f>
        <v>0</v>
      </c>
      <c r="E73" s="54"/>
      <c r="F73" s="609" t="str">
        <f>Source!D966</f>
        <v>Si un seul responsable (initiales): 
8.2.9 = oui</v>
      </c>
    </row>
    <row r="74" spans="1:6" x14ac:dyDescent="0.2">
      <c r="A74" s="604"/>
      <c r="B74" s="604"/>
      <c r="C74" s="455"/>
      <c r="D74" s="54">
        <f>IF(C74&lt;&gt;"",1,0)</f>
        <v>0</v>
      </c>
      <c r="E74" s="54"/>
      <c r="F74" s="609"/>
    </row>
    <row r="75" spans="1:6" x14ac:dyDescent="0.2">
      <c r="A75" s="604"/>
      <c r="B75" s="604"/>
      <c r="C75" s="455"/>
      <c r="D75" s="54">
        <f t="shared" ref="D75:D76" si="5">IF(C75&lt;&gt;"",1,0)</f>
        <v>0</v>
      </c>
      <c r="E75" s="54"/>
      <c r="F75" s="609"/>
    </row>
    <row r="76" spans="1:6" x14ac:dyDescent="0.2">
      <c r="A76" s="604"/>
      <c r="B76" s="604"/>
      <c r="C76" s="455"/>
      <c r="D76" s="54">
        <f t="shared" si="5"/>
        <v>0</v>
      </c>
      <c r="E76" s="54"/>
      <c r="F76" s="609"/>
    </row>
    <row r="77" spans="1:6" ht="27" customHeight="1" x14ac:dyDescent="0.2">
      <c r="A77" s="615" t="str">
        <f>Source!D899</f>
        <v xml:space="preserve">Si c'est toujours la même personne qui est responsable des applications de produits phytosanitaires, il est possible de l'indiquer de manière globale. </v>
      </c>
      <c r="B77" s="615"/>
      <c r="C77" s="615"/>
      <c r="D77" s="54"/>
      <c r="E77" s="54"/>
      <c r="F77" s="60"/>
    </row>
    <row r="78" spans="1:6" x14ac:dyDescent="0.2">
      <c r="F78" s="401"/>
    </row>
    <row r="79" spans="1:6" x14ac:dyDescent="0.2">
      <c r="F79" s="401"/>
    </row>
    <row r="80" spans="1:6" x14ac:dyDescent="0.2">
      <c r="F80" s="401"/>
    </row>
    <row r="81" spans="1:6" x14ac:dyDescent="0.2">
      <c r="A81" s="5" t="str">
        <f>Source!D912</f>
        <v>Chapitre 14: Sécurité au travail</v>
      </c>
      <c r="D81" s="47"/>
      <c r="E81" s="47"/>
      <c r="F81" s="60"/>
    </row>
    <row r="82" spans="1:6" ht="12.75" customHeight="1" x14ac:dyDescent="0.2">
      <c r="A82" s="5"/>
      <c r="D82" s="47"/>
      <c r="E82" s="47"/>
      <c r="F82" s="401"/>
    </row>
    <row r="83" spans="1:6" ht="27.6" customHeight="1" x14ac:dyDescent="0.2">
      <c r="A83" s="616" t="str">
        <f>Source!D913</f>
        <v>La personne suivante est responsable de la sécurité au travail et des aspects sociaux:</v>
      </c>
      <c r="B83" s="616"/>
      <c r="C83" s="616"/>
      <c r="D83" s="47"/>
      <c r="E83" s="47"/>
      <c r="F83" s="609" t="str">
        <f>Source!D968</f>
        <v>Si un responsable est nommé:
14.4.1 = oui</v>
      </c>
    </row>
    <row r="84" spans="1:6" x14ac:dyDescent="0.2">
      <c r="A84" s="53" t="str">
        <f>Source!D914</f>
        <v>Chef/Cheffe d'exploitation</v>
      </c>
      <c r="F84" s="609"/>
    </row>
    <row r="85" spans="1:6" x14ac:dyDescent="0.2">
      <c r="A85" s="53" t="str">
        <f>Source!D915</f>
        <v>ou Monsieur/Madame</v>
      </c>
      <c r="B85" s="626"/>
      <c r="C85" s="626"/>
      <c r="F85" s="609"/>
    </row>
    <row r="86" spans="1:6" x14ac:dyDescent="0.2">
      <c r="F86" s="60"/>
    </row>
    <row r="87" spans="1:6" x14ac:dyDescent="0.2">
      <c r="A87" s="614"/>
      <c r="B87" s="614"/>
      <c r="C87" s="614"/>
    </row>
  </sheetData>
  <sheetProtection algorithmName="SHA-512" hashValue="4Az45pheF4D6AMyKjz/aWjfPuPUfRpuRRPZdGKLDXS8hcmoEtcuatSp7iaCTKt2QyFl6TsnqYAzPmBKARuUKjA==" saltValue="UfDWB1tmbrN8sN+O06ihzQ==" spinCount="100000" sheet="1" objects="1" scenarios="1" selectLockedCells="1"/>
  <mergeCells count="59">
    <mergeCell ref="F73:F76"/>
    <mergeCell ref="A72:C72"/>
    <mergeCell ref="F83:F85"/>
    <mergeCell ref="A74:B74"/>
    <mergeCell ref="A75:B75"/>
    <mergeCell ref="A76:B76"/>
    <mergeCell ref="B85:C85"/>
    <mergeCell ref="A73:B73"/>
    <mergeCell ref="A77:C77"/>
    <mergeCell ref="F48:F54"/>
    <mergeCell ref="F9:F14"/>
    <mergeCell ref="F58:F68"/>
    <mergeCell ref="A59:B59"/>
    <mergeCell ref="A49:B49"/>
    <mergeCell ref="A25:B25"/>
    <mergeCell ref="A27:C27"/>
    <mergeCell ref="A48:B48"/>
    <mergeCell ref="A31:B31"/>
    <mergeCell ref="A33:B33"/>
    <mergeCell ref="A38:B38"/>
    <mergeCell ref="A43:C43"/>
    <mergeCell ref="A19:B19"/>
    <mergeCell ref="A20:B20"/>
    <mergeCell ref="A21:B21"/>
    <mergeCell ref="A39:B39"/>
    <mergeCell ref="A87:C87"/>
    <mergeCell ref="A51:B51"/>
    <mergeCell ref="A50:B50"/>
    <mergeCell ref="A53:B53"/>
    <mergeCell ref="A54:B54"/>
    <mergeCell ref="A69:C69"/>
    <mergeCell ref="A83:C83"/>
    <mergeCell ref="A68:B68"/>
    <mergeCell ref="A60:B60"/>
    <mergeCell ref="A52:B52"/>
    <mergeCell ref="A55:C55"/>
    <mergeCell ref="A66:B66"/>
    <mergeCell ref="A67:B67"/>
    <mergeCell ref="A58:B58"/>
    <mergeCell ref="A61:B61"/>
    <mergeCell ref="A62:B62"/>
    <mergeCell ref="A1:F1"/>
    <mergeCell ref="F5:F7"/>
    <mergeCell ref="F31:F41"/>
    <mergeCell ref="F19:F25"/>
    <mergeCell ref="A7:C7"/>
    <mergeCell ref="A40:B40"/>
    <mergeCell ref="A22:B22"/>
    <mergeCell ref="A23:B23"/>
    <mergeCell ref="A24:B24"/>
    <mergeCell ref="A41:B41"/>
    <mergeCell ref="A32:B32"/>
    <mergeCell ref="A63:B63"/>
    <mergeCell ref="A64:B64"/>
    <mergeCell ref="A65:B65"/>
    <mergeCell ref="A34:B34"/>
    <mergeCell ref="A35:B35"/>
    <mergeCell ref="A36:B36"/>
    <mergeCell ref="A37:B37"/>
  </mergeCells>
  <pageMargins left="0.7" right="0.7" top="0.75" bottom="0.75" header="0.3" footer="0.3"/>
  <pageSetup paperSize="9" scale="95" orientation="portrait" verticalDpi="0" r:id="rId1"/>
  <headerFooter>
    <oddFooter>&amp;L&amp;"Arial,Standard"&amp;8ProCert AG  Marktgasse 65  CH-3011 Bern
Ref: &amp;F&amp;C&amp;"Arial,Standard"&amp;8Tel: +41 (0)31 560 67 67
&amp;A&amp;R&amp;"Arial,Standard"&amp;8produkte@procert.ch   www.procert.ch
&amp;P/&amp;N</oddFooter>
  </headerFooter>
  <rowBreaks count="1" manualBreakCount="1">
    <brk id="44"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xdr:col>
                    <xdr:colOff>419100</xdr:colOff>
                    <xdr:row>7</xdr:row>
                    <xdr:rowOff>361950</xdr:rowOff>
                  </from>
                  <to>
                    <xdr:col>1</xdr:col>
                    <xdr:colOff>609600</xdr:colOff>
                    <xdr:row>9</xdr:row>
                    <xdr:rowOff>95250</xdr:rowOff>
                  </to>
                </anchor>
              </controlPr>
            </control>
          </mc:Choice>
        </mc:AlternateContent>
        <mc:AlternateContent xmlns:mc="http://schemas.openxmlformats.org/markup-compatibility/2006">
          <mc:Choice Requires="x14">
            <control shapeId="25606" r:id="rId5" name="Check Box 6">
              <controlPr defaultSize="0" autoFill="0" autoLine="0" autoPict="0">
                <anchor moveWithCells="1">
                  <from>
                    <xdr:col>0</xdr:col>
                    <xdr:colOff>66675</xdr:colOff>
                    <xdr:row>82</xdr:row>
                    <xdr:rowOff>333375</xdr:rowOff>
                  </from>
                  <to>
                    <xdr:col>0</xdr:col>
                    <xdr:colOff>257175</xdr:colOff>
                    <xdr:row>84</xdr:row>
                    <xdr:rowOff>28575</xdr:rowOff>
                  </to>
                </anchor>
              </controlPr>
            </control>
          </mc:Choice>
        </mc:AlternateContent>
        <mc:AlternateContent xmlns:mc="http://schemas.openxmlformats.org/markup-compatibility/2006">
          <mc:Choice Requires="x14">
            <control shapeId="25607" r:id="rId6" name="Check Box 7">
              <controlPr defaultSize="0" autoFill="0" autoLine="0" autoPict="0">
                <anchor moveWithCells="1">
                  <from>
                    <xdr:col>0</xdr:col>
                    <xdr:colOff>66675</xdr:colOff>
                    <xdr:row>83</xdr:row>
                    <xdr:rowOff>152400</xdr:rowOff>
                  </from>
                  <to>
                    <xdr:col>0</xdr:col>
                    <xdr:colOff>257175</xdr:colOff>
                    <xdr:row>85</xdr:row>
                    <xdr:rowOff>28575</xdr:rowOff>
                  </to>
                </anchor>
              </controlPr>
            </control>
          </mc:Choice>
        </mc:AlternateContent>
        <mc:AlternateContent xmlns:mc="http://schemas.openxmlformats.org/markup-compatibility/2006">
          <mc:Choice Requires="x14">
            <control shapeId="25608" r:id="rId7" name="Check Box 8">
              <controlPr defaultSize="0" autoFill="0" autoLine="0" autoPict="0">
                <anchor moveWithCells="1">
                  <from>
                    <xdr:col>2</xdr:col>
                    <xdr:colOff>523875</xdr:colOff>
                    <xdr:row>8</xdr:row>
                    <xdr:rowOff>0</xdr:rowOff>
                  </from>
                  <to>
                    <xdr:col>2</xdr:col>
                    <xdr:colOff>723900</xdr:colOff>
                    <xdr:row>9</xdr:row>
                    <xdr:rowOff>9525</xdr:rowOff>
                  </to>
                </anchor>
              </controlPr>
            </control>
          </mc:Choice>
        </mc:AlternateContent>
        <mc:AlternateContent xmlns:mc="http://schemas.openxmlformats.org/markup-compatibility/2006">
          <mc:Choice Requires="x14">
            <control shapeId="25613" r:id="rId8" name="Check Box 13">
              <controlPr defaultSize="0" autoFill="0" autoLine="0" autoPict="0">
                <anchor moveWithCells="1">
                  <from>
                    <xdr:col>1</xdr:col>
                    <xdr:colOff>419100</xdr:colOff>
                    <xdr:row>8</xdr:row>
                    <xdr:rowOff>161925</xdr:rowOff>
                  </from>
                  <to>
                    <xdr:col>1</xdr:col>
                    <xdr:colOff>628650</xdr:colOff>
                    <xdr:row>10</xdr:row>
                    <xdr:rowOff>28575</xdr:rowOff>
                  </to>
                </anchor>
              </controlPr>
            </control>
          </mc:Choice>
        </mc:AlternateContent>
        <mc:AlternateContent xmlns:mc="http://schemas.openxmlformats.org/markup-compatibility/2006">
          <mc:Choice Requires="x14">
            <control shapeId="25614" r:id="rId9" name="Check Box 14">
              <controlPr defaultSize="0" autoFill="0" autoLine="0" autoPict="0">
                <anchor moveWithCells="1">
                  <from>
                    <xdr:col>1</xdr:col>
                    <xdr:colOff>419100</xdr:colOff>
                    <xdr:row>9</xdr:row>
                    <xdr:rowOff>171450</xdr:rowOff>
                  </from>
                  <to>
                    <xdr:col>1</xdr:col>
                    <xdr:colOff>628650</xdr:colOff>
                    <xdr:row>11</xdr:row>
                    <xdr:rowOff>19050</xdr:rowOff>
                  </to>
                </anchor>
              </controlPr>
            </control>
          </mc:Choice>
        </mc:AlternateContent>
        <mc:AlternateContent xmlns:mc="http://schemas.openxmlformats.org/markup-compatibility/2006">
          <mc:Choice Requires="x14">
            <control shapeId="25615" r:id="rId10" name="Check Box 15">
              <controlPr defaultSize="0" autoFill="0" autoLine="0" autoPict="0">
                <anchor moveWithCells="1">
                  <from>
                    <xdr:col>1</xdr:col>
                    <xdr:colOff>419100</xdr:colOff>
                    <xdr:row>10</xdr:row>
                    <xdr:rowOff>161925</xdr:rowOff>
                  </from>
                  <to>
                    <xdr:col>1</xdr:col>
                    <xdr:colOff>628650</xdr:colOff>
                    <xdr:row>12</xdr:row>
                    <xdr:rowOff>19050</xdr:rowOff>
                  </to>
                </anchor>
              </controlPr>
            </control>
          </mc:Choice>
        </mc:AlternateContent>
        <mc:AlternateContent xmlns:mc="http://schemas.openxmlformats.org/markup-compatibility/2006">
          <mc:Choice Requires="x14">
            <control shapeId="25616" r:id="rId11" name="Check Box 16">
              <controlPr defaultSize="0" autoFill="0" autoLine="0" autoPict="0">
                <anchor moveWithCells="1">
                  <from>
                    <xdr:col>1</xdr:col>
                    <xdr:colOff>419100</xdr:colOff>
                    <xdr:row>11</xdr:row>
                    <xdr:rowOff>200025</xdr:rowOff>
                  </from>
                  <to>
                    <xdr:col>1</xdr:col>
                    <xdr:colOff>628650</xdr:colOff>
                    <xdr:row>13</xdr:row>
                    <xdr:rowOff>28575</xdr:rowOff>
                  </to>
                </anchor>
              </controlPr>
            </control>
          </mc:Choice>
        </mc:AlternateContent>
        <mc:AlternateContent xmlns:mc="http://schemas.openxmlformats.org/markup-compatibility/2006">
          <mc:Choice Requires="x14">
            <control shapeId="25617" r:id="rId12" name="Check Box 17">
              <controlPr defaultSize="0" autoFill="0" autoLine="0" autoPict="0">
                <anchor moveWithCells="1">
                  <from>
                    <xdr:col>2</xdr:col>
                    <xdr:colOff>523875</xdr:colOff>
                    <xdr:row>8</xdr:row>
                    <xdr:rowOff>161925</xdr:rowOff>
                  </from>
                  <to>
                    <xdr:col>2</xdr:col>
                    <xdr:colOff>723900</xdr:colOff>
                    <xdr:row>10</xdr:row>
                    <xdr:rowOff>28575</xdr:rowOff>
                  </to>
                </anchor>
              </controlPr>
            </control>
          </mc:Choice>
        </mc:AlternateContent>
        <mc:AlternateContent xmlns:mc="http://schemas.openxmlformats.org/markup-compatibility/2006">
          <mc:Choice Requires="x14">
            <control shapeId="25618" r:id="rId13" name="Check Box 18">
              <controlPr defaultSize="0" autoFill="0" autoLine="0" autoPict="0">
                <anchor moveWithCells="1">
                  <from>
                    <xdr:col>2</xdr:col>
                    <xdr:colOff>523875</xdr:colOff>
                    <xdr:row>9</xdr:row>
                    <xdr:rowOff>171450</xdr:rowOff>
                  </from>
                  <to>
                    <xdr:col>2</xdr:col>
                    <xdr:colOff>723900</xdr:colOff>
                    <xdr:row>11</xdr:row>
                    <xdr:rowOff>19050</xdr:rowOff>
                  </to>
                </anchor>
              </controlPr>
            </control>
          </mc:Choice>
        </mc:AlternateContent>
        <mc:AlternateContent xmlns:mc="http://schemas.openxmlformats.org/markup-compatibility/2006">
          <mc:Choice Requires="x14">
            <control shapeId="25619" r:id="rId14" name="Check Box 19">
              <controlPr defaultSize="0" autoFill="0" autoLine="0" autoPict="0">
                <anchor moveWithCells="1">
                  <from>
                    <xdr:col>2</xdr:col>
                    <xdr:colOff>523875</xdr:colOff>
                    <xdr:row>10</xdr:row>
                    <xdr:rowOff>161925</xdr:rowOff>
                  </from>
                  <to>
                    <xdr:col>2</xdr:col>
                    <xdr:colOff>723900</xdr:colOff>
                    <xdr:row>12</xdr:row>
                    <xdr:rowOff>19050</xdr:rowOff>
                  </to>
                </anchor>
              </controlPr>
            </control>
          </mc:Choice>
        </mc:AlternateContent>
        <mc:AlternateContent xmlns:mc="http://schemas.openxmlformats.org/markup-compatibility/2006">
          <mc:Choice Requires="x14">
            <control shapeId="25620" r:id="rId15" name="Check Box 20">
              <controlPr defaultSize="0" autoFill="0" autoLine="0" autoPict="0">
                <anchor moveWithCells="1">
                  <from>
                    <xdr:col>2</xdr:col>
                    <xdr:colOff>523875</xdr:colOff>
                    <xdr:row>11</xdr:row>
                    <xdr:rowOff>219075</xdr:rowOff>
                  </from>
                  <to>
                    <xdr:col>2</xdr:col>
                    <xdr:colOff>723900</xdr:colOff>
                    <xdr:row>13</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95902-3F19-4B13-9AC4-C1F1B5C09642}">
  <sheetPr codeName="Tabelle41">
    <pageSetUpPr fitToPage="1"/>
  </sheetPr>
  <dimension ref="A1:AC210"/>
  <sheetViews>
    <sheetView zoomScaleNormal="100" zoomScalePageLayoutView="80" workbookViewId="0">
      <selection activeCell="J4" sqref="J4"/>
    </sheetView>
  </sheetViews>
  <sheetFormatPr baseColWidth="10" defaultColWidth="11.42578125" defaultRowHeight="12.75" x14ac:dyDescent="0.25"/>
  <cols>
    <col min="1" max="1" width="6.140625" style="451" bestFit="1" customWidth="1"/>
    <col min="2" max="2" width="7.42578125" style="10" customWidth="1"/>
    <col min="3" max="3" width="62.140625" style="430" customWidth="1"/>
    <col min="4" max="4" width="48.85546875" style="433" customWidth="1"/>
    <col min="5" max="5" width="3.42578125" style="433" hidden="1" customWidth="1"/>
    <col min="6" max="8" width="2.5703125" style="10" customWidth="1"/>
    <col min="9" max="9" width="6.42578125" style="10" customWidth="1"/>
    <col min="10" max="10" width="19.5703125" style="433" customWidth="1"/>
    <col min="11" max="11" width="15.28515625" style="433" hidden="1" customWidth="1"/>
    <col min="12" max="12" width="11.42578125" style="433" hidden="1" customWidth="1"/>
    <col min="13" max="13" width="8" style="433" hidden="1" customWidth="1"/>
    <col min="14" max="14" width="5.5703125" style="433" hidden="1" customWidth="1"/>
    <col min="15" max="15" width="6.7109375" style="433" hidden="1" customWidth="1"/>
    <col min="16" max="16" width="8" style="433" hidden="1" customWidth="1"/>
    <col min="17" max="19" width="7.140625" style="433" hidden="1" customWidth="1"/>
    <col min="20" max="20" width="8.85546875" style="433" hidden="1" customWidth="1"/>
    <col min="21" max="21" width="14.7109375" style="433" hidden="1" customWidth="1"/>
    <col min="22" max="24" width="7.140625" style="433" hidden="1" customWidth="1"/>
    <col min="25" max="25" width="8.85546875" style="433" hidden="1" customWidth="1"/>
    <col min="26" max="26" width="14.7109375" style="433" hidden="1" customWidth="1"/>
    <col min="27" max="27" width="35.42578125" style="437" customWidth="1"/>
    <col min="28" max="16384" width="11.42578125" style="433"/>
  </cols>
  <sheetData>
    <row r="1" spans="1:27" s="440" customFormat="1" ht="27.75" x14ac:dyDescent="0.2">
      <c r="A1" s="448" t="str">
        <f>Source!D1180</f>
        <v>N°</v>
      </c>
      <c r="B1" s="441" t="str">
        <f>Source!D1181</f>
        <v>Niveau</v>
      </c>
      <c r="C1" s="441" t="str">
        <f>Source!D1182</f>
        <v>Exigences SwissGAP Horticulture</v>
      </c>
      <c r="D1" s="441" t="str">
        <f>Source!D1183</f>
        <v>Interprétation</v>
      </c>
      <c r="E1" s="442" t="s">
        <v>148</v>
      </c>
      <c r="F1" s="479" t="str">
        <f>Source!D1184</f>
        <v>Oui</v>
      </c>
      <c r="G1" s="479" t="str">
        <f>Source!D1185</f>
        <v>Non</v>
      </c>
      <c r="H1" s="479" t="str">
        <f>Source!D1186</f>
        <v>N/A</v>
      </c>
      <c r="I1" s="480" t="str">
        <f>Source!D1187</f>
        <v>Résultat</v>
      </c>
      <c r="J1" s="443" t="str">
        <f>Source!D1188</f>
        <v>Remarque</v>
      </c>
      <c r="K1" s="441" t="s">
        <v>153</v>
      </c>
      <c r="L1" s="444" t="s">
        <v>154</v>
      </c>
      <c r="M1" s="445" t="s">
        <v>155</v>
      </c>
      <c r="N1" s="445" t="s">
        <v>156</v>
      </c>
      <c r="O1" s="445" t="s">
        <v>157</v>
      </c>
      <c r="P1" s="445" t="s">
        <v>3035</v>
      </c>
      <c r="Q1" s="446" t="s">
        <v>158</v>
      </c>
      <c r="R1" s="446" t="s">
        <v>159</v>
      </c>
      <c r="S1" s="446" t="s">
        <v>160</v>
      </c>
      <c r="T1" s="446" t="s">
        <v>161</v>
      </c>
      <c r="U1" s="446" t="s">
        <v>162</v>
      </c>
      <c r="V1" s="446" t="s">
        <v>158</v>
      </c>
      <c r="W1" s="446" t="s">
        <v>159</v>
      </c>
      <c r="X1" s="446" t="s">
        <v>160</v>
      </c>
      <c r="Y1" s="446" t="s">
        <v>161</v>
      </c>
      <c r="Z1" s="446" t="s">
        <v>162</v>
      </c>
      <c r="AA1" s="447" t="str">
        <f>Source!D1189</f>
        <v>Documentation d'application
Indications pour l'auditeur</v>
      </c>
    </row>
    <row r="2" spans="1:27" s="347" customFormat="1" ht="13.35" customHeight="1" x14ac:dyDescent="0.25">
      <c r="A2" s="449" t="str">
        <f>Source_CL!A2</f>
        <v>1</v>
      </c>
      <c r="B2" s="44" t="str">
        <f>IF(Source_CL!B2="","",Source_CL!B2)</f>
        <v/>
      </c>
      <c r="C2" s="627" t="str">
        <f>Source_CL!C2</f>
        <v>1. ENREGISTREMENTS GENERAUX</v>
      </c>
      <c r="D2" s="627"/>
      <c r="E2" s="432"/>
      <c r="F2" s="45"/>
      <c r="G2" s="45"/>
      <c r="H2" s="45"/>
      <c r="I2" s="456" t="s">
        <v>3185</v>
      </c>
      <c r="J2" s="158"/>
      <c r="K2" s="432"/>
      <c r="L2" s="434"/>
      <c r="M2" s="434"/>
      <c r="N2" s="434"/>
      <c r="O2" s="434"/>
      <c r="P2" s="434"/>
      <c r="Q2" s="434">
        <v>1</v>
      </c>
      <c r="R2" s="434">
        <v>6</v>
      </c>
      <c r="S2" s="434"/>
      <c r="T2" s="434">
        <f>IF(T3&amp;T4&amp;T5&amp;T6="","",21)</f>
        <v>21</v>
      </c>
      <c r="U2" s="434"/>
      <c r="V2" s="434">
        <v>0</v>
      </c>
      <c r="W2" s="434"/>
      <c r="X2" s="434"/>
      <c r="Y2" s="434"/>
      <c r="Z2" s="434"/>
      <c r="AA2" s="431" t="str">
        <f>IF(Source_CL!J2=0,"",Source_CL!I2)</f>
        <v/>
      </c>
    </row>
    <row r="3" spans="1:27" ht="13.35" customHeight="1" x14ac:dyDescent="0.25">
      <c r="A3" s="449" t="str">
        <f>Source_CL!A3</f>
        <v>1.1</v>
      </c>
      <c r="B3" s="44" t="str">
        <f>IF(Source_CL!B3="","",Source_CL!B3)</f>
        <v/>
      </c>
      <c r="C3" s="627" t="str">
        <f>Source_CL!C3</f>
        <v>1.1 Historique du site</v>
      </c>
      <c r="D3" s="627"/>
      <c r="E3" s="158"/>
      <c r="F3" s="45"/>
      <c r="G3" s="45"/>
      <c r="H3" s="45"/>
      <c r="I3" s="456" t="s">
        <v>3185</v>
      </c>
      <c r="J3" s="68"/>
      <c r="K3" s="158" t="s">
        <v>167</v>
      </c>
      <c r="L3" s="431" t="s">
        <v>168</v>
      </c>
      <c r="M3" s="396" t="str">
        <f t="shared" ref="M3" si="0">IF(OR(ISBLANK(F3),LEFT(F3,1)=" "),"",B3)</f>
        <v/>
      </c>
      <c r="N3" s="396" t="str">
        <f t="shared" ref="N3" si="1">IF(OR(ISBLANK(G3),LEFT(G3,1)=" "),"",B3)</f>
        <v/>
      </c>
      <c r="O3" s="396" t="str">
        <f t="shared" ref="O3" si="2">IF(OR(ISBLANK(H3),LEFT(H3,1)=" "),"",B3)</f>
        <v/>
      </c>
      <c r="P3" s="396"/>
      <c r="Q3" s="396">
        <v>1</v>
      </c>
      <c r="R3" s="396">
        <v>6</v>
      </c>
      <c r="S3" s="396"/>
      <c r="T3" s="396">
        <f>IF(OR(LEFT(F3,1)= " ",LEFT(G3,1)=" ",LEFT(H3,1)=" ",F3&amp;G3&amp;H3=""),21,"")</f>
        <v>21</v>
      </c>
      <c r="U3" s="396" t="str">
        <f>IF(G3&lt;&gt;"",22,"")</f>
        <v/>
      </c>
      <c r="V3" s="396"/>
      <c r="W3" s="396">
        <f>V2</f>
        <v>0</v>
      </c>
      <c r="X3" s="396"/>
      <c r="Y3" s="396"/>
      <c r="Z3" s="396"/>
      <c r="AA3" s="431" t="str">
        <f>IF(Source_CL!J3=0,"",Source_CL!I3)</f>
        <v/>
      </c>
    </row>
    <row r="4" spans="1:27" ht="91.5" customHeight="1" x14ac:dyDescent="0.25">
      <c r="A4" s="449" t="str">
        <f>Source_CL!A4</f>
        <v>1.1.1</v>
      </c>
      <c r="B4" s="44" t="str">
        <f>IF(Source_CL!B4="","",Source_CL!B4)</f>
        <v>++</v>
      </c>
      <c r="C4" s="158" t="str">
        <f>Source_CL!C4</f>
        <v>Le producteur doit conserver tous les enregistrements actuels, y compris les enregistrements électroniques, pendant au moins 2 ans à moins que la loi ne prescrive des délais de conservation plus longs. Tous les nouveaux requérants doivent avoir établi des enregistrements complets au moins 3 mois avant le premier audit. Lorsque des enregistrements spécifiques sont manquants, le point de contrôle correspondant n'est pas rempli.</v>
      </c>
      <c r="D4" s="158" t="str">
        <f>IF(Source_CL!F4=0,"",Source_CL!F4)</f>
        <v>Les producteurs qui s'annoncent pour la première fois doivent présenter des enregistrements pour au moins les 3 derniers mois précédant la première inspection de l'exploitation.</v>
      </c>
      <c r="E4" s="158"/>
      <c r="F4" s="457"/>
      <c r="G4" s="457"/>
      <c r="H4" s="457"/>
      <c r="I4" s="458" t="str">
        <f>IF(F4&lt;&gt;"",$F$1,IF(G4&lt;&gt;"",$G$1,IF(H4&lt;&gt;"",$H$1,"")))</f>
        <v/>
      </c>
      <c r="J4" s="435"/>
      <c r="K4" s="158" t="s">
        <v>172</v>
      </c>
      <c r="L4" s="396"/>
      <c r="M4" s="396" t="str">
        <f>IF(I4="Ja",B4,IF(I4="Ja(D)",B4,IF(I4="Oui",B4,IF(I4="Oui(D)",B4,""))))</f>
        <v/>
      </c>
      <c r="N4" s="396" t="str">
        <f>IF(I4="Nein",B4,IF(I4="Non",B4,""))</f>
        <v/>
      </c>
      <c r="O4" s="396" t="str">
        <f t="shared" ref="O4:O35" si="3">IF(I4="N/A",B4,IF(I4="N/A(D)",B4,""))</f>
        <v/>
      </c>
      <c r="P4" s="396"/>
      <c r="Q4" s="396">
        <v>1</v>
      </c>
      <c r="R4" s="396"/>
      <c r="S4" s="396"/>
      <c r="T4" s="396">
        <f>IF(OR(LEFT(F4,1)= " ",LEFT(G4,1)=" ",LEFT(H4,1)=" ",F4&amp;G4&amp;H4=""),21,"")</f>
        <v>21</v>
      </c>
      <c r="U4" s="396" t="str">
        <f>IF(G4&lt;&gt;"",22,"")</f>
        <v/>
      </c>
      <c r="V4" s="396"/>
      <c r="W4" s="396"/>
      <c r="X4" s="396">
        <f>V2</f>
        <v>0</v>
      </c>
      <c r="Y4" s="396"/>
      <c r="Z4" s="396"/>
      <c r="AA4" s="431" t="str">
        <f>IF(Source_CL!J4=0,"",Source_CL!I4)</f>
        <v>Classeur Documentation d'application
Auditeur: vérifier les enregistrements</v>
      </c>
    </row>
    <row r="5" spans="1:27" ht="48" x14ac:dyDescent="0.25">
      <c r="A5" s="449" t="str">
        <f>Source_CL!A5</f>
        <v>1.1.2</v>
      </c>
      <c r="B5" s="44" t="str">
        <f>IF(Source_CL!B5="","",Source_CL!B5)</f>
        <v>++</v>
      </c>
      <c r="C5" s="158" t="str">
        <f>Source_CL!C5</f>
        <v xml:space="preserve">Il existe un plan de culture ou un journal de quartier (digital ou sur papier) pour chaque parcelle et chaque serre documentant les mesures de culture. </v>
      </c>
      <c r="D5" s="158" t="str">
        <f>IF(Source_CL!F5=0,"",Source_CL!F5)</f>
        <v>Plan de parcelle/quartier et enregistrements des cultures pour toutes les parcelles et serres.</v>
      </c>
      <c r="E5" s="158"/>
      <c r="F5" s="457"/>
      <c r="G5" s="457"/>
      <c r="H5" s="457"/>
      <c r="I5" s="458" t="str">
        <f t="shared" ref="I5:I9" si="4">IF(F5&lt;&gt;"",$F$1,IF(G5&lt;&gt;"",$G$1,IF(H5&lt;&gt;"",$H$1,"")))</f>
        <v/>
      </c>
      <c r="J5" s="394"/>
      <c r="K5" s="158" t="s">
        <v>172</v>
      </c>
      <c r="L5" s="396"/>
      <c r="M5" s="396" t="str">
        <f t="shared" ref="M5:M68" si="5">IF(I5="Ja",B5,IF(I5="Ja(D)",B5,IF(I5="Oui",B5,IF(I5="Oui(D)",B5,""))))</f>
        <v/>
      </c>
      <c r="N5" s="396" t="str">
        <f t="shared" ref="N5:N68" si="6">IF(I5="Nein",B5,IF(I5="Non",B5,""))</f>
        <v/>
      </c>
      <c r="O5" s="396" t="str">
        <f t="shared" si="3"/>
        <v/>
      </c>
      <c r="P5" s="396"/>
      <c r="Q5" s="396">
        <v>1</v>
      </c>
      <c r="R5" s="396"/>
      <c r="S5" s="396"/>
      <c r="T5" s="396">
        <f>IF(OR(LEFT(F5,1)= " ",LEFT(G5,1)=" ",LEFT(H5,1)=" ",F5&amp;G5&amp;H5=""),21,"")</f>
        <v>21</v>
      </c>
      <c r="U5" s="396" t="str">
        <f>IF(G5&lt;&gt;"",22,"")</f>
        <v/>
      </c>
      <c r="V5" s="396"/>
      <c r="W5" s="396"/>
      <c r="X5" s="396"/>
      <c r="Y5" s="396">
        <f>V2</f>
        <v>0</v>
      </c>
      <c r="Z5" s="396"/>
      <c r="AA5" s="431" t="str">
        <f>IF(Source_CL!J5=0,"",Source_CL!I5)</f>
        <v>Plan de cultures / Journal de quartier
Journal des cultures (FO)
Auditeur: vérifier les enregistrements</v>
      </c>
    </row>
    <row r="6" spans="1:27" ht="72.599999999999994" customHeight="1" x14ac:dyDescent="0.25">
      <c r="A6" s="449" t="str">
        <f>Source_CL!A6</f>
        <v>1.1.3</v>
      </c>
      <c r="B6" s="44" t="str">
        <f>IF(Source_CL!B6="","",Source_CL!B6)</f>
        <v>++</v>
      </c>
      <c r="C6" s="158" t="str">
        <f>Source_CL!C6</f>
        <v>Chaque champ ou serre est identifié par un code unique, par ex. un numéro, une couleur ou un nom de lieu-dit que l'on retrouve sur tous les enregistrements qui se rapportent à la surface. Il n'est pas obligatoire d'apposer des panneaux sur les surfaces de production si celles-ci sont clairement identifiables au moyen d'un plan.</v>
      </c>
      <c r="D6" s="158" t="str">
        <f>IF(Source_CL!F6=0,"",Source_CL!F6)</f>
        <v>-</v>
      </c>
      <c r="E6" s="158"/>
      <c r="F6" s="457"/>
      <c r="G6" s="457"/>
      <c r="H6" s="457"/>
      <c r="I6" s="458" t="str">
        <f t="shared" si="4"/>
        <v/>
      </c>
      <c r="J6" s="394"/>
      <c r="K6" s="158" t="s">
        <v>172</v>
      </c>
      <c r="L6" s="396"/>
      <c r="M6" s="396" t="str">
        <f t="shared" si="5"/>
        <v/>
      </c>
      <c r="N6" s="396" t="str">
        <f t="shared" si="6"/>
        <v/>
      </c>
      <c r="O6" s="396" t="str">
        <f t="shared" si="3"/>
        <v/>
      </c>
      <c r="P6" s="396"/>
      <c r="Q6" s="396">
        <v>1</v>
      </c>
      <c r="R6" s="396"/>
      <c r="S6" s="396"/>
      <c r="T6" s="396">
        <f>IF(OR(LEFT(F6,1)= " ",LEFT(G6,1)=" ",LEFT(H6,1)=" ",F6&amp;G6&amp;H6=""),21,"")</f>
        <v>21</v>
      </c>
      <c r="U6" s="396" t="str">
        <f>IF(G6&lt;&gt;"",22,"")</f>
        <v/>
      </c>
      <c r="V6" s="396"/>
      <c r="W6" s="396"/>
      <c r="X6" s="396"/>
      <c r="Y6" s="396"/>
      <c r="Z6" s="396">
        <f>V2</f>
        <v>0</v>
      </c>
      <c r="AA6" s="431" t="str">
        <f>IF(Source_CL!J6=0,"",Source_CL!I6)</f>
        <v xml:space="preserve">Plan d'ensemble de l'exploitation
Plan de cultures / Journal de quartier
Auditeur : contrôle visuel, comparaison avec les enregistrements, description du système
</v>
      </c>
    </row>
    <row r="7" spans="1:27" s="347" customFormat="1" x14ac:dyDescent="0.25">
      <c r="A7" s="449" t="str">
        <f>Source_CL!A7</f>
        <v>1.2</v>
      </c>
      <c r="B7" s="44" t="str">
        <f>IF(Source_CL!B7="","",Source_CL!B7)</f>
        <v/>
      </c>
      <c r="C7" s="627" t="str">
        <f>Source_CL!C7</f>
        <v>1.2 Autocontrôle y.c. sous-traitant</v>
      </c>
      <c r="D7" s="627"/>
      <c r="E7" s="432"/>
      <c r="F7" s="45"/>
      <c r="G7" s="45"/>
      <c r="H7" s="45"/>
      <c r="I7" s="495" t="s">
        <v>3185</v>
      </c>
      <c r="J7" s="68"/>
      <c r="K7" s="432"/>
      <c r="L7" s="434"/>
      <c r="M7" s="396" t="str">
        <f t="shared" si="5"/>
        <v/>
      </c>
      <c r="N7" s="396" t="str">
        <f t="shared" si="6"/>
        <v/>
      </c>
      <c r="O7" s="396" t="str">
        <f t="shared" si="3"/>
        <v/>
      </c>
      <c r="P7" s="396"/>
      <c r="Q7" s="434">
        <v>1</v>
      </c>
      <c r="R7" s="434"/>
      <c r="S7" s="434"/>
      <c r="T7" s="434">
        <f>IF(T8&amp;T11&amp;T15&amp;T19&amp;T22="","",21)</f>
        <v>21</v>
      </c>
      <c r="U7" s="434"/>
      <c r="V7" s="434"/>
      <c r="W7" s="434"/>
      <c r="X7" s="434"/>
      <c r="Y7" s="434"/>
      <c r="Z7" s="434"/>
      <c r="AA7" s="431" t="str">
        <f>IF(Source_CL!J7=0,"",Source_CL!I7)</f>
        <v/>
      </c>
    </row>
    <row r="8" spans="1:27" s="347" customFormat="1" ht="82.5" customHeight="1" x14ac:dyDescent="0.25">
      <c r="A8" s="449" t="str">
        <f>Source_CL!A8</f>
        <v>1.2.1</v>
      </c>
      <c r="B8" s="44" t="str">
        <f>IF(Source_CL!B8="","",Source_CL!B8)</f>
        <v>++</v>
      </c>
      <c r="C8" s="158" t="str">
        <f>Source_CL!C8</f>
        <v xml:space="preserve">Le producteur peut prouver qu'il effectue chaque année, avant l'audit de l'organe de certification, un autocontrôle relatif au respect des directives de SwissGAP. La check-list SwissGAP a été entièrement remplie (y.c. commentaires en cas de points de contrôle critiques et non critiques non remplis et non applicables) et peut être présentée. </v>
      </c>
      <c r="D8" s="158" t="str">
        <f>IF(Source_CL!F8=0,"",Source_CL!F8)</f>
        <v xml:space="preserve">Des check-lists SwissGAP (autocontrôles) complètement remplies et datées sont disponibles. Elles doivent être disponibles pour les inspections externes.
</v>
      </c>
      <c r="E8" s="432"/>
      <c r="F8" s="457"/>
      <c r="G8" s="457"/>
      <c r="H8" s="457"/>
      <c r="I8" s="458" t="str">
        <f t="shared" si="4"/>
        <v/>
      </c>
      <c r="J8" s="394"/>
      <c r="K8" s="432"/>
      <c r="L8" s="434"/>
      <c r="M8" s="396" t="str">
        <f t="shared" si="5"/>
        <v/>
      </c>
      <c r="N8" s="396" t="str">
        <f t="shared" si="6"/>
        <v/>
      </c>
      <c r="O8" s="396" t="str">
        <f t="shared" si="3"/>
        <v/>
      </c>
      <c r="P8" s="396"/>
      <c r="Q8" s="434">
        <v>1</v>
      </c>
      <c r="R8" s="434"/>
      <c r="S8" s="434"/>
      <c r="T8" s="434">
        <f>IF(T9&amp;T10="","",21)</f>
        <v>21</v>
      </c>
      <c r="U8" s="434"/>
      <c r="V8" s="434"/>
      <c r="W8" s="434"/>
      <c r="X8" s="434"/>
      <c r="Y8" s="434"/>
      <c r="Z8" s="434"/>
      <c r="AA8" s="431" t="str">
        <f>IF(Source_CL!J8=0,"",Source_CL!I8)</f>
        <v>SwissGAP Horticulture Checklist
Auditeur : noter la date à laquelle l'autocontrôle a été terminé</v>
      </c>
    </row>
    <row r="9" spans="1:27" ht="116.25" customHeight="1" x14ac:dyDescent="0.25">
      <c r="A9" s="449" t="str">
        <f>Source_CL!A9</f>
        <v>1.2.2</v>
      </c>
      <c r="B9" s="44" t="str">
        <f>IF(Source_CL!B9="","",Source_CL!B9)</f>
        <v>++</v>
      </c>
      <c r="C9" s="158" t="str">
        <f>Source_CL!C9</f>
        <v xml:space="preserve">Les mesures correctives découlant de l'autocontrôle ont été enregistrées et appliquées. Cela n'est nécessaire que si 100% des critères obligatoires critiques et que 95% des critères obligatoires non critiques ne sont pas remplis, sinon N/A </v>
      </c>
      <c r="D9" s="158" t="str">
        <f>IF(Source_CL!F9=0,"",Source_CL!F9)</f>
        <v xml:space="preserve">Des mesures correctives doivent être établies pour tous les critères obligatoires critiques et non critiques si le niveau de suivi exigé n'a pas été rempli. Le formulaire "mesures correctives" disponible dans la documentation d'application peut être utilisé à ce titre. Il n'est pas obligatoire de prendre des mesures correctives pour les recommandations.
Si aucune mesure corrective n'est nécessaire, il est possible de répondre par N/A. </v>
      </c>
      <c r="E9" s="158"/>
      <c r="F9" s="457"/>
      <c r="G9" s="457"/>
      <c r="H9" s="457"/>
      <c r="I9" s="458" t="str">
        <f t="shared" si="4"/>
        <v/>
      </c>
      <c r="J9" s="394"/>
      <c r="K9" s="158" t="s">
        <v>172</v>
      </c>
      <c r="L9" s="396" t="s">
        <v>168</v>
      </c>
      <c r="M9" s="396" t="str">
        <f t="shared" si="5"/>
        <v/>
      </c>
      <c r="N9" s="396" t="str">
        <f t="shared" si="6"/>
        <v/>
      </c>
      <c r="O9" s="396" t="str">
        <f t="shared" si="3"/>
        <v/>
      </c>
      <c r="P9" s="396"/>
      <c r="Q9" s="396">
        <v>1</v>
      </c>
      <c r="R9" s="396"/>
      <c r="S9" s="396"/>
      <c r="T9" s="396">
        <f>IF(OR(LEFT(F9,1)= " ",LEFT(G9,1)=" ",LEFT(H9,1)=" ",F9&amp;G9&amp;H9=""),21,"")</f>
        <v>21</v>
      </c>
      <c r="U9" s="396" t="str">
        <f>IF(G9&lt;&gt;"",22,"")</f>
        <v/>
      </c>
      <c r="V9" s="396"/>
      <c r="W9" s="396"/>
      <c r="X9" s="396"/>
      <c r="Y9" s="396"/>
      <c r="Z9" s="396"/>
      <c r="AA9" s="431" t="str">
        <f>IF(Source_CL!J9=0,"",Source_CL!I9)</f>
        <v>SwissGAP Horticulture Checklist
Mesures correctives (FO)
Auditeur : vérifier si les mesures correctives nécessaires sont documentées</v>
      </c>
    </row>
    <row r="10" spans="1:27" ht="65.25" customHeight="1" x14ac:dyDescent="0.25">
      <c r="A10" s="449" t="str">
        <f>Source_CL!A10</f>
        <v>1.2.3</v>
      </c>
      <c r="B10" s="44" t="str">
        <f>IF(Source_CL!B10="","",Source_CL!B10)</f>
        <v>++</v>
      </c>
      <c r="C10" s="158" t="str">
        <f>Source_CL!C10</f>
        <v>Le producteur est responsable du respect des points de contrôle par le sous-traitant et prend également cela en considération lors de l'autocontrôle.
En cas de doute, l'inspecteur a le droit d'effectuer un contrôle des points de contrôle correspondants.</v>
      </c>
      <c r="D10" s="158" t="str">
        <f>IF(Source_CL!F10=0,"",Source_CL!F10)</f>
        <v>Le producteur peut conclure une convention avec chaque sous-traitant, dans laquelle ce dernier s'engage à respecter les exigences qui le concernent.</v>
      </c>
      <c r="E10" s="158"/>
      <c r="F10" s="457"/>
      <c r="G10" s="457"/>
      <c r="H10" s="457" t="str">
        <f>IF('Source PD'!B827,"D","")</f>
        <v/>
      </c>
      <c r="I10" s="63" t="str">
        <f>IF(F10&lt;&gt;"",F1,IF(G10&lt;&gt;"",G1,IF(H10="D","N/A(D)",IF(H10&lt;&gt;"","N/A",IF('Source PD'!B827,"N/A(D)","")))))</f>
        <v/>
      </c>
      <c r="J10" s="394"/>
      <c r="K10" s="158" t="s">
        <v>172</v>
      </c>
      <c r="L10" s="396" t="s">
        <v>168</v>
      </c>
      <c r="M10" s="396" t="str">
        <f t="shared" si="5"/>
        <v/>
      </c>
      <c r="N10" s="396" t="str">
        <f t="shared" si="6"/>
        <v/>
      </c>
      <c r="O10" s="396" t="str">
        <f t="shared" si="3"/>
        <v/>
      </c>
      <c r="P10" s="396"/>
      <c r="Q10" s="396">
        <v>1</v>
      </c>
      <c r="R10" s="396"/>
      <c r="S10" s="396"/>
      <c r="T10" s="396">
        <f>IF(OR(LEFT(F10,1)= " ",LEFT(G10,1)=" ",LEFT(H10,1)=" ",F10&amp;G10&amp;H10=""),21,"")</f>
        <v>21</v>
      </c>
      <c r="U10" s="396" t="str">
        <f>IF(G10&lt;&gt;"",22,"")</f>
        <v/>
      </c>
      <c r="V10" s="396"/>
      <c r="W10" s="396"/>
      <c r="X10" s="396"/>
      <c r="Y10" s="396"/>
      <c r="Z10" s="396"/>
      <c r="AA10" s="431" t="str">
        <f>IF(Source_CL!J10=0,"",Source_CL!I10)</f>
        <v>Contrat avec des sous-traitants (FO)
Auditeur : noter le sous-traitant et les activités. Vérifier si cette activité est prise en compte dans l'autocontrôle.</v>
      </c>
    </row>
    <row r="11" spans="1:27" s="347" customFormat="1" x14ac:dyDescent="0.25">
      <c r="A11" s="449" t="str">
        <f>Source_CL!A11</f>
        <v>1.3</v>
      </c>
      <c r="B11" s="44" t="str">
        <f>IF(Source_CL!B11="","",Source_CL!B11)</f>
        <v/>
      </c>
      <c r="C11" s="627" t="str">
        <f>Source_CL!C11</f>
        <v>1.3 Responsabilités et formations</v>
      </c>
      <c r="D11" s="627"/>
      <c r="E11" s="432"/>
      <c r="F11" s="45"/>
      <c r="G11" s="45"/>
      <c r="H11" s="45"/>
      <c r="I11" s="456" t="s">
        <v>3185</v>
      </c>
      <c r="J11" s="68"/>
      <c r="K11" s="432"/>
      <c r="L11" s="434"/>
      <c r="M11" s="396" t="str">
        <f t="shared" si="5"/>
        <v/>
      </c>
      <c r="N11" s="396" t="str">
        <f t="shared" si="6"/>
        <v/>
      </c>
      <c r="O11" s="396" t="str">
        <f t="shared" si="3"/>
        <v/>
      </c>
      <c r="P11" s="396"/>
      <c r="Q11" s="434">
        <v>1</v>
      </c>
      <c r="R11" s="434"/>
      <c r="S11" s="434"/>
      <c r="T11" s="434">
        <f>IF(T12&amp;T13&amp;T14="","",21)</f>
        <v>21</v>
      </c>
      <c r="U11" s="434"/>
      <c r="V11" s="434"/>
      <c r="W11" s="434"/>
      <c r="X11" s="434"/>
      <c r="Y11" s="434"/>
      <c r="Z11" s="434"/>
      <c r="AA11" s="431" t="str">
        <f>IF(Source_CL!J11=0,"",Source_CL!I11)</f>
        <v/>
      </c>
    </row>
    <row r="12" spans="1:27" ht="208.5" customHeight="1" x14ac:dyDescent="0.25">
      <c r="A12" s="449" t="str">
        <f>Source_CL!A12</f>
        <v>1.3.1</v>
      </c>
      <c r="B12" s="44" t="str">
        <f>IF(Source_CL!B12="","",Source_CL!B12)</f>
        <v>++</v>
      </c>
      <c r="C12" s="158" t="str">
        <f>Source_CL!C12</f>
        <v>La personne responsable des décisions techniques peut prouver sa compétence et a accès à une littérature / des cours spécialisés actualisés :
- pour les engrais (choix du type et de la quantité d'engrais utilisés) : Certificat professionnel (CFC), cours spécialisé ou expérience pratique suffisante.
- pour les produits phytosanitaires et les produits de traitement post-récolte (choix des produits phytosanitaires et décision quant à leur utilisation) : Réussite de l'examen du cours spécialisé correspondant (permis pour l'emploi des produits phytosanitaires).
La preuve de compétence est considérée comme établie, si les produits sont determinés par un conseiller des services cantonaux de vulgarisation ou des entreprises d'engrais/de produits phytosanitaires. Si d'autres conseillers déterminent les produits, la preuve doit être apportée sur la base du permis professionnel.</v>
      </c>
      <c r="D12" s="158" t="str">
        <f>IF(Source_CL!F12=0,"",Source_CL!F12)</f>
        <v>Engrais : formation initiale ou continue en horticulture ou en agriculture ou participation à un cours spécialisé correspondant. En l'absence d'attestation de cours ou de formation, deux ans d'expérience pratique sont exigés.
Protection des plantes : avoir réussi l'examen du cours spécialisé correspondant (permis professionnel).</v>
      </c>
      <c r="E12" s="158"/>
      <c r="F12" s="457"/>
      <c r="G12" s="457"/>
      <c r="H12" s="457"/>
      <c r="I12" s="63" t="str">
        <f>IF(F12="D",Source!D280,IF(F12&lt;&gt;"",F1,IF(G12&lt;&gt;"",G1,IF(H12&lt;&gt;"","N/A",IF(AND(Source!C860=1,Source!C870=1),"D","")))))</f>
        <v/>
      </c>
      <c r="J12" s="394" t="str">
        <f>IF(Checkliste!I12=Source!D280,'Source PD'!$D$825&amp;Source!$D$877,"")</f>
        <v/>
      </c>
      <c r="K12" s="158" t="s">
        <v>172</v>
      </c>
      <c r="L12" s="396" t="s">
        <v>168</v>
      </c>
      <c r="M12" s="396" t="str">
        <f t="shared" si="5"/>
        <v/>
      </c>
      <c r="N12" s="396" t="str">
        <f t="shared" si="6"/>
        <v/>
      </c>
      <c r="O12" s="396" t="str">
        <f t="shared" si="3"/>
        <v/>
      </c>
      <c r="P12" s="396"/>
      <c r="Q12" s="396">
        <v>1</v>
      </c>
      <c r="R12" s="396"/>
      <c r="S12" s="396"/>
      <c r="T12" s="396">
        <f>IF(OR(LEFT(F12,1)= " ",LEFT(G12,1)=" ",LEFT(H12,1)=" ",F12&amp;G12&amp;H12=""),21,"")</f>
        <v>21</v>
      </c>
      <c r="U12" s="396" t="str">
        <f>IF(G12&lt;&gt;"",22,"")</f>
        <v/>
      </c>
      <c r="V12" s="396"/>
      <c r="W12" s="396"/>
      <c r="X12" s="396"/>
      <c r="Y12" s="396"/>
      <c r="Z12" s="396"/>
      <c r="AA12" s="431" t="str">
        <f>IF(Source_CL!J12=0,"",Source_CL!I12)</f>
        <v>Déclaration globale (voir checkliste Excel)
Certificat professionnel (formation, permis professionnel)
Copie du permis, resp. du certificat
Auditeur : demander la formation, consulter en cas de doute, noter la/les personne(s)</v>
      </c>
    </row>
    <row r="13" spans="1:27" ht="60" x14ac:dyDescent="0.25">
      <c r="A13" s="449" t="str">
        <f>Source_CL!A13</f>
        <v>1.3.2</v>
      </c>
      <c r="B13" s="44" t="str">
        <f>IF(Source_CL!B13="","",Source_CL!B13)</f>
        <v>+</v>
      </c>
      <c r="C13" s="158" t="str">
        <f>Source_CL!C13</f>
        <v>Pour tous les employés, les justificatifs de formation et d'instruction nécessaires doivent être disponibles pour leurs domaines de responsabilité (date, sujet, instructeur, participant, confirmation de participation/visa).</v>
      </c>
      <c r="D13" s="158" t="str">
        <f>IF(Source_CL!F13=0,"",Source_CL!F13)</f>
        <v/>
      </c>
      <c r="E13" s="158"/>
      <c r="F13" s="457"/>
      <c r="G13" s="457"/>
      <c r="H13" s="457"/>
      <c r="I13" s="63" t="str">
        <f>IF(F13&lt;&gt;"",$F$1,IF(G13&lt;&gt;"",$G$1,IF(H13&lt;&gt;"","N/A","")))</f>
        <v/>
      </c>
      <c r="J13" s="394"/>
      <c r="K13" s="158" t="s">
        <v>172</v>
      </c>
      <c r="L13" s="396" t="s">
        <v>168</v>
      </c>
      <c r="M13" s="396" t="str">
        <f t="shared" si="5"/>
        <v/>
      </c>
      <c r="N13" s="396" t="str">
        <f t="shared" si="6"/>
        <v/>
      </c>
      <c r="O13" s="396" t="str">
        <f t="shared" si="3"/>
        <v/>
      </c>
      <c r="P13" s="396"/>
      <c r="Q13" s="396">
        <v>1</v>
      </c>
      <c r="R13" s="396"/>
      <c r="S13" s="396"/>
      <c r="T13" s="396">
        <f>IF(OR(LEFT(F13,1)= " ",LEFT(G13,1)=" ",LEFT(H13,1)=" ",F13&amp;G13&amp;H13=""),21,"")</f>
        <v>21</v>
      </c>
      <c r="U13" s="396" t="str">
        <f>IF(G13&lt;&gt;"",22,"")</f>
        <v/>
      </c>
      <c r="V13" s="396"/>
      <c r="W13" s="396"/>
      <c r="X13" s="396"/>
      <c r="Y13" s="396"/>
      <c r="Z13" s="396"/>
      <c r="AA13" s="431" t="str">
        <f>IF(Source_CL!J13=0,"",Source_CL!I13)</f>
        <v>Attestations de cours
Instruction des collaborateurs (CL)
Auditeur : vérifier à l'aide d'un collaborateur interrogé, noter l'exemple</v>
      </c>
    </row>
    <row r="14" spans="1:27" ht="105" customHeight="1" x14ac:dyDescent="0.25">
      <c r="A14" s="449" t="str">
        <f>Source_CL!A14</f>
        <v>1.3.3</v>
      </c>
      <c r="B14" s="44" t="str">
        <f>IF(Source_CL!B14="","",Source_CL!B14)</f>
        <v>+</v>
      </c>
      <c r="C14" s="158" t="str">
        <f>Source_CL!C14</f>
        <v xml:space="preserve">Tous les employés, y compris les propriétaires et les chefs d'entreprise, sont formés aux procédures de santé et de sécurité et aux instructions d'hygiène.
Les formations doivent être répétées chaque année ou complétées en cas de nouvelles conditions (nouvelles procédures, nouveaux appareils, acquisition de nouvelles activités, etc.) et confirmées par les participants (liste de présence). 
Les formations peuvent également être organisées en interne. </v>
      </c>
      <c r="D14" s="158" t="str">
        <f>IF(Source_CL!F14=0,"",Source_CL!F14)</f>
        <v/>
      </c>
      <c r="E14" s="158"/>
      <c r="F14" s="457"/>
      <c r="G14" s="457"/>
      <c r="H14" s="457"/>
      <c r="I14" s="63" t="str">
        <f t="shared" ref="I14:I27" si="7">IF(F14&lt;&gt;"",$F$1,IF(G14&lt;&gt;"",$G$1,IF(H14&lt;&gt;"","N/A","")))</f>
        <v/>
      </c>
      <c r="J14" s="394"/>
      <c r="K14" s="158" t="s">
        <v>172</v>
      </c>
      <c r="L14" s="396" t="s">
        <v>168</v>
      </c>
      <c r="M14" s="396" t="str">
        <f t="shared" si="5"/>
        <v/>
      </c>
      <c r="N14" s="396" t="str">
        <f t="shared" si="6"/>
        <v/>
      </c>
      <c r="O14" s="396" t="str">
        <f t="shared" si="3"/>
        <v/>
      </c>
      <c r="P14" s="396"/>
      <c r="Q14" s="396">
        <v>1</v>
      </c>
      <c r="R14" s="396"/>
      <c r="S14" s="396"/>
      <c r="T14" s="396">
        <f>IF(OR(LEFT(F14,1)= " ",LEFT(G14,1)=" ",LEFT(H14,1)=" ",F14&amp;G14&amp;H14=""),21,"")</f>
        <v>21</v>
      </c>
      <c r="U14" s="396" t="str">
        <f>IF(G14&lt;&gt;"",22,"")</f>
        <v/>
      </c>
      <c r="V14" s="396"/>
      <c r="W14" s="396"/>
      <c r="X14" s="396"/>
      <c r="Y14" s="396"/>
      <c r="Z14" s="396"/>
      <c r="AA14" s="431" t="str">
        <f>IF(Source_CL!J14=0,"",Source_CL!I14)</f>
        <v>Attestations de cours
Instruction des collaborateurs (CL)
Auditeur : Interroger les employés lors de la visite, noter les noms</v>
      </c>
    </row>
    <row r="15" spans="1:27" s="347" customFormat="1" ht="135.6" customHeight="1" x14ac:dyDescent="0.25">
      <c r="A15" s="449" t="str">
        <f>Source_CL!A15</f>
        <v>1.3.4</v>
      </c>
      <c r="B15" s="44" t="str">
        <f>IF(Source_CL!B15="","",Source_CL!B15)</f>
        <v>++</v>
      </c>
      <c r="C15" s="158" t="str">
        <f>Source_CL!C15</f>
        <v xml:space="preserve">Pour tous les collaborateurs qui :
- utilisent des produits phytosanitaires, des herbicides, des biocides, des produits chimiques, des produits de désinfection ou d'autres substances dangereuses,
- travaillent avec des machines ou des appareils dangereux nécessitant une formation technique spécifique,
- travaillent en hauteur
il est possible de documenter à l'aide d'attestations de participation ou de listes de présence signées qu'ils ont reçu des instructions ou que les programmes de formation exigés ont été effectués. </v>
      </c>
      <c r="D15" s="158" t="str">
        <f>IF(Source_CL!F15=0,"",Source_CL!F15)</f>
        <v>Produits phytosanitaires : formation ou formation continue en horticulture ou en agriculture ou participation au cours professionnel correspondant. S'il n'y a pas de justificatif de cours ou de formation, une expérience pratique de 2 ans est exigée.
Exemples d'appareils dangereux : machines avec des parties mobiles, chariots élévateurs, tracteurs. De telles machines doivent être utilisées par une personne formée en conséquence et un examen de cariste est exigé pour les conducteurs de chariots élévateurs.</v>
      </c>
      <c r="E15" s="432"/>
      <c r="F15" s="457"/>
      <c r="G15" s="457"/>
      <c r="H15" s="457"/>
      <c r="I15" s="63" t="str">
        <f t="shared" si="7"/>
        <v/>
      </c>
      <c r="J15" s="394"/>
      <c r="K15" s="432"/>
      <c r="L15" s="434"/>
      <c r="M15" s="396" t="str">
        <f t="shared" si="5"/>
        <v/>
      </c>
      <c r="N15" s="396" t="str">
        <f t="shared" si="6"/>
        <v/>
      </c>
      <c r="O15" s="396" t="str">
        <f t="shared" si="3"/>
        <v/>
      </c>
      <c r="P15" s="396"/>
      <c r="Q15" s="434">
        <v>1</v>
      </c>
      <c r="R15" s="434"/>
      <c r="S15" s="434"/>
      <c r="T15" s="434">
        <f>IF(T16&amp;T17&amp;T18="","",21)</f>
        <v>21</v>
      </c>
      <c r="U15" s="434"/>
      <c r="V15" s="434"/>
      <c r="W15" s="434"/>
      <c r="X15" s="434"/>
      <c r="Y15" s="434"/>
      <c r="Z15" s="434"/>
      <c r="AA15" s="431" t="str">
        <f>IF(Source_CL!J15=0,"",Source_CL!I15)</f>
        <v>Instruction des collaborateurs (CL)</v>
      </c>
    </row>
    <row r="16" spans="1:27" ht="66" customHeight="1" x14ac:dyDescent="0.25">
      <c r="A16" s="449" t="str">
        <f>Source_CL!A16</f>
        <v>1.3.5</v>
      </c>
      <c r="B16" s="44" t="str">
        <f>IF(Source_CL!B16="","",Source_CL!B16)</f>
        <v>+</v>
      </c>
      <c r="C16" s="158" t="str">
        <f>Source_CL!C16</f>
        <v>Au moins une personne pour 50 employés ayant une formation en premiers secours est présente lors des travaux dans les champs et sur les lignes de tri et d'emballage. Il peut s'agir de personnes ayant obtenu leur permis de conduire au cours des cinq dernières années ou ayant suivi un cours de secourisme.</v>
      </c>
      <c r="D16" s="158" t="str">
        <f>IF(Source_CL!F16=0,"",Source_CL!F16)</f>
        <v>Les personnes disposant d'un permis de conduire fédéral (cours de remiers secours) sont considérées comme formées. Questions orales dans l'exploitation.</v>
      </c>
      <c r="E16" s="158"/>
      <c r="F16" s="457"/>
      <c r="G16" s="457"/>
      <c r="H16" s="457"/>
      <c r="I16" s="63" t="str">
        <f t="shared" si="7"/>
        <v/>
      </c>
      <c r="J16" s="394"/>
      <c r="K16" s="158" t="s">
        <v>172</v>
      </c>
      <c r="L16" s="396" t="s">
        <v>168</v>
      </c>
      <c r="M16" s="396" t="str">
        <f t="shared" si="5"/>
        <v/>
      </c>
      <c r="N16" s="396" t="str">
        <f t="shared" si="6"/>
        <v/>
      </c>
      <c r="O16" s="396" t="str">
        <f t="shared" si="3"/>
        <v/>
      </c>
      <c r="P16" s="396"/>
      <c r="Q16" s="396">
        <v>1</v>
      </c>
      <c r="R16" s="396"/>
      <c r="S16" s="396"/>
      <c r="T16" s="396">
        <f>IF(OR(LEFT(F16,1)= " ",LEFT(G16,1)=" ",LEFT(H16,1)=" ",F16&amp;G16&amp;H16=""),21,"")</f>
        <v>21</v>
      </c>
      <c r="U16" s="396" t="str">
        <f>IF(G16&lt;&gt;"",22,"")</f>
        <v/>
      </c>
      <c r="V16" s="396"/>
      <c r="W16" s="396"/>
      <c r="X16" s="396"/>
      <c r="Y16" s="396"/>
      <c r="Z16" s="396"/>
      <c r="AA16" s="431" t="str">
        <f>IF(Source_CL!J16=0,"",Source_CL!I16)</f>
        <v xml:space="preserve">Auditeur : Questionnement oral, comparer et noter le nombre de personnes formées avec le nombre d'employés.
</v>
      </c>
    </row>
    <row r="17" spans="1:27" x14ac:dyDescent="0.25">
      <c r="A17" s="449" t="str">
        <f>Source_CL!A17</f>
        <v>1.4</v>
      </c>
      <c r="B17" s="44" t="str">
        <f>IF(Source_CL!B17="","",Source_CL!B17)</f>
        <v/>
      </c>
      <c r="C17" s="627" t="str">
        <f>Source_CL!C17</f>
        <v>1.4 Exigences des clients</v>
      </c>
      <c r="D17" s="627"/>
      <c r="E17" s="158"/>
      <c r="F17" s="45"/>
      <c r="G17" s="45"/>
      <c r="H17" s="45"/>
      <c r="I17" s="494" t="s">
        <v>3185</v>
      </c>
      <c r="J17" s="68"/>
      <c r="K17" s="158" t="s">
        <v>172</v>
      </c>
      <c r="L17" s="396" t="s">
        <v>168</v>
      </c>
      <c r="M17" s="396" t="str">
        <f t="shared" si="5"/>
        <v/>
      </c>
      <c r="N17" s="396" t="str">
        <f t="shared" si="6"/>
        <v/>
      </c>
      <c r="O17" s="396" t="str">
        <f t="shared" si="3"/>
        <v/>
      </c>
      <c r="P17" s="396"/>
      <c r="Q17" s="396">
        <v>1</v>
      </c>
      <c r="R17" s="396"/>
      <c r="S17" s="396"/>
      <c r="T17" s="396">
        <f>IF(OR(LEFT(F17,1)= " ",LEFT(G17,1)=" ",LEFT(H17,1)=" ",F17&amp;G17&amp;H17=""),21,"")</f>
        <v>21</v>
      </c>
      <c r="U17" s="396" t="str">
        <f>IF(G17&lt;&gt;"",22,"")</f>
        <v/>
      </c>
      <c r="V17" s="396"/>
      <c r="W17" s="396"/>
      <c r="X17" s="396"/>
      <c r="Y17" s="396"/>
      <c r="Z17" s="396"/>
      <c r="AA17" s="431" t="str">
        <f>IF(Source_CL!J17=0,"",Source_CL!I17)</f>
        <v/>
      </c>
    </row>
    <row r="18" spans="1:27" ht="66" customHeight="1" x14ac:dyDescent="0.25">
      <c r="A18" s="449" t="str">
        <f>Source_CL!A18</f>
        <v>1.4.1</v>
      </c>
      <c r="B18" s="44" t="str">
        <f>IF(Source_CL!B18="","",Source_CL!B18)</f>
        <v>+</v>
      </c>
      <c r="C18" s="158" t="str">
        <f>Source_CL!C18</f>
        <v xml:space="preserve">Des conventions écrites peuvent être présentées, pour autant qu'il existe des accords sur les exigences de qualité entre l'acheteur et le producteur. Le producteur doit prouver qu'il respecte les exigences de qualité convenues ou, au moins, usuelles dans la branche. </v>
      </c>
      <c r="D18" s="158" t="str">
        <f>IF(Source_CL!F18=0,"",Source_CL!F18)</f>
        <v xml:space="preserve">S'il existe des accords spécifiques à l'entreprise avec l'acheteur et si ceux-ci vont au-delà des exigences habituelles de la branche, ils doivent être présentés. </v>
      </c>
      <c r="E18" s="158"/>
      <c r="F18" s="457"/>
      <c r="G18" s="457"/>
      <c r="H18" s="457"/>
      <c r="I18" s="63" t="str">
        <f t="shared" si="7"/>
        <v/>
      </c>
      <c r="J18" s="394"/>
      <c r="K18" s="158" t="s">
        <v>172</v>
      </c>
      <c r="L18" s="396" t="s">
        <v>168</v>
      </c>
      <c r="M18" s="396" t="str">
        <f t="shared" si="5"/>
        <v/>
      </c>
      <c r="N18" s="396" t="str">
        <f t="shared" si="6"/>
        <v/>
      </c>
      <c r="O18" s="396" t="str">
        <f t="shared" si="3"/>
        <v/>
      </c>
      <c r="P18" s="396"/>
      <c r="Q18" s="396">
        <v>1</v>
      </c>
      <c r="R18" s="396"/>
      <c r="S18" s="396"/>
      <c r="T18" s="396">
        <f>IF(OR(LEFT(F18,1)= " ",LEFT(G18,1)=" ",LEFT(H18,1)=" ",F18&amp;G18&amp;H18=""),21,"")</f>
        <v>21</v>
      </c>
      <c r="U18" s="396" t="str">
        <f>IF(G18&lt;&gt;"",22,"")</f>
        <v/>
      </c>
      <c r="V18" s="396"/>
      <c r="W18" s="396"/>
      <c r="X18" s="396"/>
      <c r="Y18" s="396"/>
      <c r="Z18" s="396"/>
      <c r="AA18" s="431" t="str">
        <f>IF(Source_CL!J18=0,"",Source_CL!I18)</f>
        <v>Lettre type_Directives de l‘acheteur
Auditeur : questionnement oral. Consulter les accords des acheteurs, s'ils existent, et vérifier qu'ils sont respectées.</v>
      </c>
    </row>
    <row r="19" spans="1:27" s="347" customFormat="1" x14ac:dyDescent="0.25">
      <c r="A19" s="449" t="str">
        <f>Source_CL!A19</f>
        <v>1.5</v>
      </c>
      <c r="B19" s="44" t="str">
        <f>IF(Source_CL!B19="","",Source_CL!B19)</f>
        <v/>
      </c>
      <c r="C19" s="627" t="str">
        <f>Source_CL!C19</f>
        <v>1.5 Rappel et retrait</v>
      </c>
      <c r="D19" s="627"/>
      <c r="E19" s="432"/>
      <c r="F19" s="45"/>
      <c r="G19" s="45"/>
      <c r="H19" s="45"/>
      <c r="I19" s="494" t="s">
        <v>3185</v>
      </c>
      <c r="J19" s="68"/>
      <c r="K19" s="432"/>
      <c r="L19" s="434"/>
      <c r="M19" s="396" t="str">
        <f t="shared" si="5"/>
        <v/>
      </c>
      <c r="N19" s="396" t="str">
        <f t="shared" si="6"/>
        <v/>
      </c>
      <c r="O19" s="396" t="str">
        <f t="shared" si="3"/>
        <v/>
      </c>
      <c r="P19" s="396"/>
      <c r="Q19" s="434">
        <v>1</v>
      </c>
      <c r="R19" s="434"/>
      <c r="S19" s="434"/>
      <c r="T19" s="434">
        <f>IF(T20&amp;T21="","",21)</f>
        <v>21</v>
      </c>
      <c r="U19" s="434"/>
      <c r="V19" s="434"/>
      <c r="W19" s="434"/>
      <c r="X19" s="434"/>
      <c r="Y19" s="434"/>
      <c r="Z19" s="434"/>
      <c r="AA19" s="431" t="str">
        <f>IF(Source_CL!J19=0,"",Source_CL!I19)</f>
        <v/>
      </c>
    </row>
    <row r="20" spans="1:27" ht="110.45" customHeight="1" x14ac:dyDescent="0.25">
      <c r="A20" s="449" t="str">
        <f>Source_CL!A20</f>
        <v>1.5.1</v>
      </c>
      <c r="B20" s="44" t="str">
        <f>IF(Source_CL!B20="","",Source_CL!B20)</f>
        <v>+</v>
      </c>
      <c r="C20" s="158" t="str">
        <f>Source_CL!C20</f>
        <v>L'entreprise dispose d'une procédure pour le rappel ou le retrait de produits du marché, qui comprend les aspects suivants :
- les causes possibles qui peuvent déclencher un rappel ou un retrait
- personne responsable au sein de l'entreprise qui prend la décision
- mécanisme de communication aux acheteurs (y compris une liste des personnes de contact avec numéro de téléphone et e-mail des acheteurs)
- méthodes de comparaison des stocks du lot concerné.</v>
      </c>
      <c r="D20" s="158" t="str">
        <f>IF(Source_CL!F20=0,"",Source_CL!F20)</f>
        <v>Il n'est pas nécessaire d'effectuer un test annuel.</v>
      </c>
      <c r="E20" s="158"/>
      <c r="F20" s="457"/>
      <c r="G20" s="457"/>
      <c r="H20" s="457"/>
      <c r="I20" s="63" t="str">
        <f t="shared" si="7"/>
        <v/>
      </c>
      <c r="J20" s="394"/>
      <c r="K20" s="158" t="s">
        <v>172</v>
      </c>
      <c r="L20" s="396" t="s">
        <v>168</v>
      </c>
      <c r="M20" s="396" t="str">
        <f t="shared" si="5"/>
        <v/>
      </c>
      <c r="N20" s="396" t="str">
        <f t="shared" si="6"/>
        <v/>
      </c>
      <c r="O20" s="396" t="str">
        <f t="shared" si="3"/>
        <v/>
      </c>
      <c r="P20" s="396"/>
      <c r="Q20" s="396">
        <v>1</v>
      </c>
      <c r="R20" s="396"/>
      <c r="S20" s="396"/>
      <c r="T20" s="396">
        <f>IF(OR(LEFT(F20,1)= " ",LEFT(G20,1)=" ",LEFT(H20,1)=" ",F20&amp;G20&amp;H20=""),21,"")</f>
        <v>21</v>
      </c>
      <c r="U20" s="396" t="str">
        <f>IF(G20&lt;&gt;"",22,"")</f>
        <v/>
      </c>
      <c r="V20" s="396"/>
      <c r="W20" s="396"/>
      <c r="X20" s="396"/>
      <c r="Y20" s="396"/>
      <c r="Z20" s="396"/>
      <c r="AA20" s="431" t="str">
        <f>IF(Source_CL!J20=0,"",Source_CL!I20)</f>
        <v>Procédure pour le rappel des marchandises (RL)
Auditeur : vérifier si la procédure est complète</v>
      </c>
    </row>
    <row r="21" spans="1:27" x14ac:dyDescent="0.25">
      <c r="A21" s="449" t="str">
        <f>Source_CL!A21</f>
        <v>2</v>
      </c>
      <c r="B21" s="44" t="str">
        <f>IF(Source_CL!B21="","",Source_CL!B21)</f>
        <v/>
      </c>
      <c r="C21" s="627" t="str">
        <f>Source_CL!C21</f>
        <v>2. MATÉRIEL DE REPRODUCTION (PLANTS, SEMENCES ET PORTE-GREFFE)</v>
      </c>
      <c r="D21" s="627"/>
      <c r="E21" s="158"/>
      <c r="F21" s="45"/>
      <c r="G21" s="45"/>
      <c r="H21" s="45"/>
      <c r="I21" s="494" t="s">
        <v>3185</v>
      </c>
      <c r="J21" s="68"/>
      <c r="K21" s="158" t="s">
        <v>172</v>
      </c>
      <c r="L21" s="396" t="s">
        <v>168</v>
      </c>
      <c r="M21" s="396" t="str">
        <f t="shared" si="5"/>
        <v/>
      </c>
      <c r="N21" s="396" t="str">
        <f t="shared" si="6"/>
        <v/>
      </c>
      <c r="O21" s="396" t="str">
        <f t="shared" si="3"/>
        <v/>
      </c>
      <c r="P21" s="396"/>
      <c r="Q21" s="396">
        <v>1</v>
      </c>
      <c r="R21" s="396"/>
      <c r="S21" s="396"/>
      <c r="T21" s="396">
        <f>IF(OR(LEFT(F21,1)= " ",LEFT(G21,1)=" ",LEFT(H21,1)=" ",F21&amp;G21&amp;H21=""),21,"")</f>
        <v>21</v>
      </c>
      <c r="U21" s="396" t="str">
        <f>IF(G21&lt;&gt;"",22,"")</f>
        <v/>
      </c>
      <c r="V21" s="396"/>
      <c r="W21" s="396"/>
      <c r="X21" s="396"/>
      <c r="Y21" s="396"/>
      <c r="Z21" s="396"/>
      <c r="AA21" s="431" t="str">
        <f>IF(Source_CL!J21=0,"",Source_CL!I21)</f>
        <v/>
      </c>
    </row>
    <row r="22" spans="1:27" s="347" customFormat="1" x14ac:dyDescent="0.25">
      <c r="A22" s="449" t="str">
        <f>Source_CL!A22</f>
        <v>2.1</v>
      </c>
      <c r="B22" s="44" t="str">
        <f>IF(Source_CL!B22="","",Source_CL!B22)</f>
        <v/>
      </c>
      <c r="C22" s="627" t="str">
        <f>Source_CL!C22</f>
        <v>2.1 Durée de culture dans l'exploitation</v>
      </c>
      <c r="D22" s="627"/>
      <c r="E22" s="432"/>
      <c r="F22" s="45"/>
      <c r="G22" s="45"/>
      <c r="H22" s="45"/>
      <c r="I22" s="494" t="s">
        <v>3185</v>
      </c>
      <c r="J22" s="68"/>
      <c r="K22" s="432"/>
      <c r="L22" s="434"/>
      <c r="M22" s="396" t="str">
        <f t="shared" si="5"/>
        <v/>
      </c>
      <c r="N22" s="396" t="str">
        <f t="shared" si="6"/>
        <v/>
      </c>
      <c r="O22" s="396" t="str">
        <f t="shared" si="3"/>
        <v/>
      </c>
      <c r="P22" s="396"/>
      <c r="Q22" s="434">
        <v>1</v>
      </c>
      <c r="R22" s="434"/>
      <c r="S22" s="434"/>
      <c r="T22" s="434">
        <f>IF(T23&amp;T24="","",21)</f>
        <v>21</v>
      </c>
      <c r="U22" s="434"/>
      <c r="V22" s="434"/>
      <c r="W22" s="434"/>
      <c r="X22" s="434"/>
      <c r="Y22" s="434"/>
      <c r="Z22" s="434"/>
      <c r="AA22" s="431" t="str">
        <f>IF(Source_CL!J22=0,"",Source_CL!I22)</f>
        <v/>
      </c>
    </row>
    <row r="23" spans="1:27" ht="174" customHeight="1" x14ac:dyDescent="0.25">
      <c r="A23" s="449" t="str">
        <f>Source_CL!A23</f>
        <v>2.1.1</v>
      </c>
      <c r="B23" s="44" t="str">
        <f>IF(Source_CL!B23="","",Source_CL!B23)</f>
        <v>++</v>
      </c>
      <c r="C23" s="158" t="str">
        <f>Source_CL!C23</f>
        <v xml:space="preserve">Lors de l'achat de boutures et de plantons non-certifiés (Swiss GAP ou GLOBAL G.A.P), les exigences suivantes sont prises en compte pour pouvoir commercialiser les cultures en tant que SwissGAP:
- les cultures doivent être cultivées pendant au moins 3 mois dans une exploitation SwissGAP.
- lorsque la phase végétative (depuis le semis resp. la mise en terre des boutures) est plus courte que 3 mois, au moins les deux tiers de la phase végétative doivent avoir lieux dans une exploitation SwissGAP.
- pour les fleurs, les caractéristiques typiques de la plante (p.ex. floraison, taille) doivent être formées dans l'exploitation SwissGAP.
- Pour les bulbes de fleurs (p.ex. tulipes), le matériel de multiplication doit déjà être certifié pour que le produit soit autorisé à être vendu comme produit certifié SwissGAP.   </v>
      </c>
      <c r="D23" s="158" t="str">
        <f>IF(Source_CL!F23=0,"",Source_CL!F23)</f>
        <v>L'achat de matériel de multiplication non-certifié ne compte pas comme propriété parallèle.
Le temps de culture dans l'exploitation sera vérifié au moyen d'exemples. Le fournisseur (Producteur du matériel de multiplication ou commerçant) doit pouvoir attester du respect de la licence existante  ou d'une certification GLOBAL G.A.P.</v>
      </c>
      <c r="E23" s="158"/>
      <c r="F23" s="457"/>
      <c r="G23" s="457"/>
      <c r="H23" s="457"/>
      <c r="I23" s="63" t="str">
        <f t="shared" si="7"/>
        <v/>
      </c>
      <c r="J23" s="394"/>
      <c r="K23" s="158" t="s">
        <v>172</v>
      </c>
      <c r="L23" s="396" t="s">
        <v>168</v>
      </c>
      <c r="M23" s="396" t="str">
        <f t="shared" si="5"/>
        <v/>
      </c>
      <c r="N23" s="396" t="str">
        <f t="shared" si="6"/>
        <v/>
      </c>
      <c r="O23" s="396" t="str">
        <f t="shared" si="3"/>
        <v/>
      </c>
      <c r="P23" s="396"/>
      <c r="Q23" s="396">
        <v>1</v>
      </c>
      <c r="R23" s="396"/>
      <c r="S23" s="396"/>
      <c r="T23" s="396">
        <f>IF(OR(LEFT(F23,1)= " ",LEFT(G23,1)=" ",LEFT(H23,1)=" ",F23&amp;G23&amp;H23=""),21,"")</f>
        <v>21</v>
      </c>
      <c r="U23" s="396" t="str">
        <f>IF(G23&lt;&gt;"",22,"")</f>
        <v/>
      </c>
      <c r="V23" s="396"/>
      <c r="W23" s="396"/>
      <c r="X23" s="396"/>
      <c r="Y23" s="396"/>
      <c r="Z23" s="396"/>
      <c r="AA23" s="431" t="str">
        <f>IF(Source_CL!J23=0,"",Source_CL!I23)</f>
        <v>Bulletins de livraison de matériel de multiplication év. certificats phytosanitaires 
Auditeur: vérifier les documents, décrire la durée de culture dans l'entreprise à l'aide d'un exemple</v>
      </c>
    </row>
    <row r="24" spans="1:27" x14ac:dyDescent="0.25">
      <c r="A24" s="449" t="str">
        <f>Source_CL!A24</f>
        <v>2.2</v>
      </c>
      <c r="B24" s="44" t="str">
        <f>IF(Source_CL!B24="","",Source_CL!B24)</f>
        <v/>
      </c>
      <c r="C24" s="627" t="str">
        <f>Source_CL!C24</f>
        <v>2.2 Matériel de multiplication acheté</v>
      </c>
      <c r="D24" s="627"/>
      <c r="E24" s="158"/>
      <c r="F24" s="45"/>
      <c r="G24" s="45"/>
      <c r="H24" s="45"/>
      <c r="I24" s="494" t="s">
        <v>3185</v>
      </c>
      <c r="J24" s="68"/>
      <c r="K24" s="158" t="s">
        <v>172</v>
      </c>
      <c r="L24" s="396" t="s">
        <v>168</v>
      </c>
      <c r="M24" s="396" t="str">
        <f t="shared" si="5"/>
        <v/>
      </c>
      <c r="N24" s="396" t="str">
        <f t="shared" si="6"/>
        <v/>
      </c>
      <c r="O24" s="396" t="str">
        <f t="shared" si="3"/>
        <v/>
      </c>
      <c r="P24" s="396"/>
      <c r="Q24" s="396">
        <v>1</v>
      </c>
      <c r="R24" s="396"/>
      <c r="S24" s="396"/>
      <c r="T24" s="396">
        <f>IF(OR(LEFT(F24,1)= " ",LEFT(G24,1)=" ",LEFT(H24,1)=" ",F24&amp;G24&amp;H24=""),21,"")</f>
        <v>21</v>
      </c>
      <c r="U24" s="396" t="str">
        <f>IF(G24&lt;&gt;"",22,"")</f>
        <v/>
      </c>
      <c r="V24" s="396"/>
      <c r="W24" s="396"/>
      <c r="X24" s="396"/>
      <c r="Y24" s="396"/>
      <c r="Z24" s="396"/>
      <c r="AA24" s="431" t="str">
        <f>IF(Source_CL!J24=0,"",Source_CL!I24)</f>
        <v/>
      </c>
    </row>
    <row r="25" spans="1:27" s="347" customFormat="1" ht="117" customHeight="1" x14ac:dyDescent="0.25">
      <c r="A25" s="449" t="str">
        <f>Source_CL!A25</f>
        <v>2.2.1</v>
      </c>
      <c r="B25" s="44" t="str">
        <f>IF(Source_CL!B25="","",Source_CL!B25)</f>
        <v>++</v>
      </c>
      <c r="C25" s="158" t="str">
        <f>Source_CL!C25</f>
        <v>Pour les semences et le matériel de multiplication achetés, des passeports phytosanitaires, des certificats, des emballages vides, des factures, etc. sont disponibles, contenant des informations sur le nom de la variété, le numéro de lot et le fournisseur et, le cas échéant, sur la qualité des semences (p. ex. capacité de germination, pureté variétale, santé).
L'acquisition de matériel de multiplication auprès d'entreprises certifiées SwissGAP ou GLOBALG.A.P. est également considéré comme une preuve.</v>
      </c>
      <c r="D25" s="158" t="str">
        <f>IF(Source_CL!F25=0,"",Source_CL!F25)</f>
        <v>Conserver les passeports phytosanitaires, certificats des plants, emballages vides et factures.
Vérifier l'assortiment au moyen de la liste des variétés de la branche.</v>
      </c>
      <c r="E25" s="432"/>
      <c r="F25" s="457"/>
      <c r="G25" s="457"/>
      <c r="H25" s="457"/>
      <c r="I25" s="63" t="str">
        <f t="shared" si="7"/>
        <v/>
      </c>
      <c r="J25" s="394"/>
      <c r="K25" s="432"/>
      <c r="L25" s="434"/>
      <c r="M25" s="396" t="str">
        <f t="shared" si="5"/>
        <v/>
      </c>
      <c r="N25" s="396" t="str">
        <f t="shared" si="6"/>
        <v/>
      </c>
      <c r="O25" s="396" t="str">
        <f t="shared" si="3"/>
        <v/>
      </c>
      <c r="P25" s="396"/>
      <c r="Q25" s="434">
        <v>1</v>
      </c>
      <c r="R25" s="434">
        <v>3</v>
      </c>
      <c r="S25" s="434"/>
      <c r="T25" s="434">
        <f>IF(T26&amp;T29="","",21)</f>
        <v>21</v>
      </c>
      <c r="U25" s="434"/>
      <c r="V25" s="434"/>
      <c r="W25" s="434"/>
      <c r="X25" s="434"/>
      <c r="Y25" s="434"/>
      <c r="Z25" s="434"/>
      <c r="AA25" s="431" t="str">
        <f>IF(Source_CL!J25=0,"",Source_CL!I25)</f>
        <v>Passeport phytosanitaire (KO)
év. certificats de fournisseurs
Auditeur : Contrôler les documents/emballages</v>
      </c>
    </row>
    <row r="26" spans="1:27" s="347" customFormat="1" ht="120.6" customHeight="1" x14ac:dyDescent="0.25">
      <c r="A26" s="449" t="str">
        <f>Source_CL!A26</f>
        <v>2.2.2</v>
      </c>
      <c r="B26" s="44" t="str">
        <f>IF(Source_CL!B26="","",Source_CL!B26)</f>
        <v>++</v>
      </c>
      <c r="C26" s="158" t="str">
        <f>Source_CL!C26</f>
        <v>Sur demande, le producteur peut prouver, en plus des exigences du point 2.2.1, que le matériel de multiplication acquis au cours des 24 derniers mois l'a été en conformité avec les droits de propriété intellectuelle nationaux.</v>
      </c>
      <c r="D26" s="158" t="str">
        <f>IF(Source_CL!F26=0,"",Source_CL!F26)</f>
        <v>Remarque : la base de données PLUTO de l'UPOV (https://www.upov.int/pluto/fr) et le Variety Finder pour la recherche de variétés sur le site Web de l'Office communautaire des variétés végétales (OCVV) (https://cpvo.europa.eu/en/applications-and-examinations/cpvo-variety-finder) répertorient toutes les variétés dans le monde, y compris leurs données d'enregistrement et les données relatives à la protection de la propriété intellectuelle par variété et par pays.</v>
      </c>
      <c r="E26" s="432"/>
      <c r="F26" s="457"/>
      <c r="G26" s="457"/>
      <c r="H26" s="457"/>
      <c r="I26" s="63" t="str">
        <f t="shared" si="7"/>
        <v/>
      </c>
      <c r="J26" s="394"/>
      <c r="K26" s="432"/>
      <c r="L26" s="434"/>
      <c r="M26" s="396" t="str">
        <f t="shared" si="5"/>
        <v/>
      </c>
      <c r="N26" s="396" t="str">
        <f t="shared" si="6"/>
        <v/>
      </c>
      <c r="O26" s="396" t="str">
        <f t="shared" si="3"/>
        <v/>
      </c>
      <c r="P26" s="396"/>
      <c r="Q26" s="434">
        <v>1</v>
      </c>
      <c r="R26" s="434"/>
      <c r="S26" s="434"/>
      <c r="T26" s="434">
        <f>IF(T27&amp;T28="","",21)</f>
        <v>21</v>
      </c>
      <c r="U26" s="434"/>
      <c r="V26" s="434"/>
      <c r="W26" s="434"/>
      <c r="X26" s="434"/>
      <c r="Y26" s="434"/>
      <c r="Z26" s="434"/>
      <c r="AA26" s="431" t="str">
        <f>IF(Source_CL!J26=0,"",Source_CL!I26)</f>
        <v>Déclaration du fournisseur
Auditeur : Contrôler les documents/emballages</v>
      </c>
    </row>
    <row r="27" spans="1:27" ht="70.349999999999994" customHeight="1" x14ac:dyDescent="0.25">
      <c r="A27" s="449" t="str">
        <f>Source_CL!A27</f>
        <v>2.2.3</v>
      </c>
      <c r="B27" s="44" t="str">
        <f>IF(Source_CL!B27="","",Source_CL!B27)</f>
        <v>+</v>
      </c>
      <c r="C27" s="158" t="str">
        <f>Source_CL!C27</f>
        <v>Des informations sont disponibles (enregistrements reçus/emballages des semences) concernant les produits utilisés pour les traitements de semences achetées ou de plants au stade végétatif (imprégnation, enrobage, etc.) effectués par le fournisseur. 
Pas applicable (N/A) pour les cultures pérennes.</v>
      </c>
      <c r="D27" s="158" t="str">
        <f>IF(Source_CL!F27=0,"",Source_CL!F27)</f>
        <v>Conserver les emballages jusqu'au prochain contrôle. S'il y a uniquement des cultures pérennes certifiées, le point n'est pas applicable.</v>
      </c>
      <c r="E27" s="158"/>
      <c r="F27" s="457"/>
      <c r="G27" s="457"/>
      <c r="H27" s="457"/>
      <c r="I27" s="63" t="str">
        <f t="shared" si="7"/>
        <v/>
      </c>
      <c r="J27" s="394"/>
      <c r="K27" s="158" t="s">
        <v>172</v>
      </c>
      <c r="L27" s="396" t="s">
        <v>168</v>
      </c>
      <c r="M27" s="396" t="str">
        <f t="shared" si="5"/>
        <v/>
      </c>
      <c r="N27" s="396" t="str">
        <f t="shared" si="6"/>
        <v/>
      </c>
      <c r="O27" s="396" t="str">
        <f t="shared" si="3"/>
        <v/>
      </c>
      <c r="P27" s="396"/>
      <c r="Q27" s="396">
        <v>1</v>
      </c>
      <c r="R27" s="396"/>
      <c r="S27" s="396"/>
      <c r="T27" s="396">
        <f>IF(OR(LEFT(F27,1)= " ",LEFT(G27,1)=" ",LEFT(H27,1)=" ",F27&amp;G27&amp;H27=""),21,"")</f>
        <v>21</v>
      </c>
      <c r="U27" s="396" t="str">
        <f t="shared" ref="U27:U36" si="8">IF(G27&lt;&gt;"",22,"")</f>
        <v/>
      </c>
      <c r="V27" s="396"/>
      <c r="W27" s="396"/>
      <c r="X27" s="396"/>
      <c r="Y27" s="396"/>
      <c r="Z27" s="396"/>
      <c r="AA27" s="431" t="str">
        <f>IF(Source_CL!J27=0,"",Source_CL!I27)</f>
        <v>Auditeur : Contrôler les documents/emballages</v>
      </c>
    </row>
    <row r="28" spans="1:27" x14ac:dyDescent="0.25">
      <c r="A28" s="449" t="str">
        <f>Source_CL!A28</f>
        <v>2.3</v>
      </c>
      <c r="B28" s="44" t="str">
        <f>IF(Source_CL!B28="","",Source_CL!B28)</f>
        <v/>
      </c>
      <c r="C28" s="627" t="str">
        <f>Source_CL!C28</f>
        <v>2.3 Propre multiplication</v>
      </c>
      <c r="D28" s="627"/>
      <c r="E28" s="158"/>
      <c r="F28" s="45"/>
      <c r="G28" s="45"/>
      <c r="H28" s="45"/>
      <c r="I28" s="456" t="s">
        <v>3185</v>
      </c>
      <c r="J28" s="68"/>
      <c r="K28" s="158" t="s">
        <v>172</v>
      </c>
      <c r="L28" s="396"/>
      <c r="M28" s="396" t="str">
        <f t="shared" si="5"/>
        <v/>
      </c>
      <c r="N28" s="396" t="str">
        <f t="shared" si="6"/>
        <v/>
      </c>
      <c r="O28" s="396" t="str">
        <f t="shared" si="3"/>
        <v/>
      </c>
      <c r="P28" s="396"/>
      <c r="Q28" s="396">
        <v>1</v>
      </c>
      <c r="R28" s="396"/>
      <c r="S28" s="396"/>
      <c r="T28" s="396">
        <f>IF(OR(LEFT(F28,1)= " ",LEFT(G28,1)=" ",LEFT(H28,1)=" ",F28&amp;G28&amp;H28=""),21,"")</f>
        <v>21</v>
      </c>
      <c r="U28" s="396" t="str">
        <f t="shared" si="8"/>
        <v/>
      </c>
      <c r="V28" s="396"/>
      <c r="W28" s="396"/>
      <c r="X28" s="396"/>
      <c r="Y28" s="396"/>
      <c r="Z28" s="396"/>
      <c r="AA28" s="431" t="str">
        <f>IF(Source_CL!J28=0,"",Source_CL!I28)</f>
        <v/>
      </c>
    </row>
    <row r="29" spans="1:27" s="347" customFormat="1" ht="89.25" x14ac:dyDescent="0.25">
      <c r="A29" s="449" t="str">
        <f>Source_CL!A29</f>
        <v>2.3.1</v>
      </c>
      <c r="B29" s="44" t="str">
        <f>IF(Source_CL!B29="","",Source_CL!B29)</f>
        <v>+</v>
      </c>
      <c r="C29" s="158" t="str">
        <f>Source_CL!C29</f>
        <v>Pour surveiller la santé des plants autoproduits, des tournées de contrôle sont effectuées selon une procédure écrite pour détecter les signes visibles de ravageurs et de maladies, et toute présence constatée est documentée. Les cultures ont été déclarées pour le contrôle du passeport phytosanitaire.</v>
      </c>
      <c r="D29" s="158" t="str">
        <f>IF(Source_CL!F29=0,"",Source_CL!F29)</f>
        <v xml:space="preserve">Les cultures peuvent être rassemblées en groupes de produits pour les visites de contrôle. Une procédure écrite doit documenter la manière dont les visites de contrôle sont effectuées (fréquence, objet du contrôle, etc.). Toute contamination constatée doit être documentée. 
</v>
      </c>
      <c r="E29" s="432"/>
      <c r="F29" s="457"/>
      <c r="G29" s="457"/>
      <c r="H29" s="457" t="str">
        <f>IF('Source PD'!$B$830,"D","")</f>
        <v/>
      </c>
      <c r="I29" s="63" t="str">
        <f>IF(F29&lt;&gt;"",$F$1,IF(G29&lt;&gt;"",$G$1,IF(H29="D","N/A(D)",IF(H29&lt;&gt;"","N/A",IF('Source PD'!$B$830,"N/A(D)","")))))</f>
        <v/>
      </c>
      <c r="J29" s="394" t="str">
        <f>IF('Source PD'!$B$830,'Source PD'!$D$825&amp;'Source PD'!$D$831,"")</f>
        <v/>
      </c>
      <c r="K29" s="432"/>
      <c r="L29" s="434"/>
      <c r="M29" s="396" t="str">
        <f t="shared" si="5"/>
        <v/>
      </c>
      <c r="N29" s="396" t="str">
        <f t="shared" si="6"/>
        <v/>
      </c>
      <c r="O29" s="396" t="str">
        <f t="shared" si="3"/>
        <v/>
      </c>
      <c r="P29" s="396"/>
      <c r="Q29" s="434">
        <v>1</v>
      </c>
      <c r="R29" s="434">
        <v>3</v>
      </c>
      <c r="S29" s="434"/>
      <c r="T29" s="434">
        <f>IF(T30&amp;T31="","",21)</f>
        <v>21</v>
      </c>
      <c r="U29" s="434"/>
      <c r="V29" s="434"/>
      <c r="W29" s="434"/>
      <c r="X29" s="434"/>
      <c r="Y29" s="434"/>
      <c r="Z29" s="434"/>
      <c r="AA29" s="431" t="str">
        <f>IF(Source_CL!J29=0,"",Source_CL!I29)</f>
        <v>Surveillance de l’état sanitaire des plants autoproduits (RL)
Surveillance ravageurs et maladies (FO)
Auditeur : vérifier les procédures &amp; éventuellement les enregistrements</v>
      </c>
    </row>
    <row r="30" spans="1:27" ht="70.7" customHeight="1" x14ac:dyDescent="0.25">
      <c r="A30" s="449" t="str">
        <f>Source_CL!A30</f>
        <v>2.3.2</v>
      </c>
      <c r="B30" s="44" t="str">
        <f>IF(Source_CL!B30="","",Source_CL!B30)</f>
        <v>+</v>
      </c>
      <c r="C30" s="158" t="str">
        <f>Source_CL!C30</f>
        <v>Les traitements phytosanitaires appliqués durant la période de croissance sur les plants et semences destinés à l'autoproduction doivent être documentés et comporter les mêmes enregistrements qu'au chapitre sur la lutte phytosanitaire (ch. 8.2).
Non applicable pour les cultures pérennes.</v>
      </c>
      <c r="D30" s="158" t="str">
        <f>IF(Source_CL!F30=0,"",Source_CL!F30)</f>
        <v>Seulement en cas d'autoproduction.</v>
      </c>
      <c r="E30" s="158"/>
      <c r="F30" s="457"/>
      <c r="G30" s="457"/>
      <c r="H30" s="457" t="str">
        <f>IF('Source PD'!$B$830,"D","")</f>
        <v/>
      </c>
      <c r="I30" s="63" t="str">
        <f>IF(F30&lt;&gt;"",$F$1,IF(G30&lt;&gt;"",$G$1,IF(H30="D","N/A(D)",IF(H30&lt;&gt;"","N/A",IF('Source PD'!$B$830,"N/A(D)","")))))</f>
        <v/>
      </c>
      <c r="J30" s="394" t="str">
        <f>IF('Source PD'!$B$830,'Source PD'!$D$825&amp;'Source PD'!$D$831,"")</f>
        <v/>
      </c>
      <c r="K30" s="158" t="s">
        <v>172</v>
      </c>
      <c r="L30" s="396" t="s">
        <v>168</v>
      </c>
      <c r="M30" s="396" t="str">
        <f t="shared" si="5"/>
        <v/>
      </c>
      <c r="N30" s="396" t="str">
        <f t="shared" si="6"/>
        <v/>
      </c>
      <c r="O30" s="396" t="str">
        <f t="shared" si="3"/>
        <v/>
      </c>
      <c r="P30" s="396"/>
      <c r="Q30" s="396">
        <v>1</v>
      </c>
      <c r="R30" s="396"/>
      <c r="S30" s="396"/>
      <c r="T30" s="396">
        <f>IF(OR(LEFT(F30,1)= " ",LEFT(G30,1)=" ",LEFT(H30,1)=" ",F30&amp;G30&amp;H30=""),21,"")</f>
        <v>21</v>
      </c>
      <c r="U30" s="396" t="str">
        <f>IF(G30&lt;&gt;"",22,"")</f>
        <v/>
      </c>
      <c r="V30" s="396"/>
      <c r="W30" s="396"/>
      <c r="X30" s="396"/>
      <c r="Y30" s="396"/>
      <c r="Z30" s="396"/>
      <c r="AA30" s="431" t="str">
        <f>IF(Source_CL!J30=0,"",Source_CL!I30)</f>
        <v>Journal des cultures (FO)
Auditeur : vérifier les enregistrements et, le cas échéant, documenter une application</v>
      </c>
    </row>
    <row r="31" spans="1:27" x14ac:dyDescent="0.25">
      <c r="A31" s="449" t="str">
        <f>Source_CL!A31</f>
        <v>3</v>
      </c>
      <c r="B31" s="44" t="str">
        <f>IF(Source_CL!B31="","",Source_CL!B31)</f>
        <v/>
      </c>
      <c r="C31" s="627" t="str">
        <f>Source_CL!C31</f>
        <v xml:space="preserve">3. GESTION DU SOL </v>
      </c>
      <c r="D31" s="627"/>
      <c r="E31" s="158"/>
      <c r="F31" s="45"/>
      <c r="G31" s="45"/>
      <c r="H31" s="45"/>
      <c r="I31" s="456" t="s">
        <v>3185</v>
      </c>
      <c r="J31" s="68"/>
      <c r="K31" s="158" t="s">
        <v>172</v>
      </c>
      <c r="L31" s="396"/>
      <c r="M31" s="396" t="str">
        <f t="shared" si="5"/>
        <v/>
      </c>
      <c r="N31" s="396" t="str">
        <f t="shared" si="6"/>
        <v/>
      </c>
      <c r="O31" s="396" t="str">
        <f t="shared" si="3"/>
        <v/>
      </c>
      <c r="P31" s="396"/>
      <c r="Q31" s="396">
        <v>1</v>
      </c>
      <c r="R31" s="396"/>
      <c r="S31" s="396"/>
      <c r="T31" s="396">
        <f>IF(OR(LEFT(F31,1)= " ",LEFT(G31,1)=" ",LEFT(H31,1)=" ",F31&amp;G31&amp;H31=""),21,"")</f>
        <v>21</v>
      </c>
      <c r="U31" s="396" t="str">
        <f t="shared" si="8"/>
        <v/>
      </c>
      <c r="V31" s="396"/>
      <c r="W31" s="396"/>
      <c r="X31" s="396"/>
      <c r="Y31" s="396"/>
      <c r="Z31" s="396"/>
      <c r="AA31" s="431" t="str">
        <f>IF(Source_CL!J31=0,"",Source_CL!I31)</f>
        <v/>
      </c>
    </row>
    <row r="32" spans="1:27" s="347" customFormat="1" ht="45" customHeight="1" x14ac:dyDescent="0.25">
      <c r="A32" s="449" t="str">
        <f>Source_CL!A32</f>
        <v>3.1</v>
      </c>
      <c r="B32" s="44" t="str">
        <f>IF(Source_CL!B32="","",Source_CL!B32)</f>
        <v>+</v>
      </c>
      <c r="C32" s="158" t="str">
        <f>Source_CL!C32</f>
        <v>La rotation des cultures annuelles est enregistrée et peut être documentée pour les 5 dernières années.
Seulement applicable aux cultures de plein champ.</v>
      </c>
      <c r="D32" s="158" t="str">
        <f>IF(Source_CL!F32=0,"",Source_CL!F32)</f>
        <v>Pour les cultures en plein champ, les cultures précédentes peuvent être prouvées p.ex à l'aide du journal des parcelles ou du plan d'occupation.</v>
      </c>
      <c r="E32" s="432"/>
      <c r="F32" s="457"/>
      <c r="G32" s="457"/>
      <c r="H32" s="457" t="str">
        <f>IF('Source PD'!$B$833,"D","")</f>
        <v/>
      </c>
      <c r="I32" s="63" t="str">
        <f>IF(F32&lt;&gt;"",$F$1,IF(G32&lt;&gt;"",$G$1,IF(H32="D","N/A(D)",IF(H32&lt;&gt;"","N/A",IF('Source PD'!$B$833,"N/A(D)","")))))</f>
        <v/>
      </c>
      <c r="J32" s="394" t="str">
        <f>IF(Checkliste!I32="N/A(D)",'Source PD'!$D$825&amp;'Source PD'!$D$835,"")</f>
        <v/>
      </c>
      <c r="K32" s="432"/>
      <c r="L32" s="434"/>
      <c r="M32" s="396" t="str">
        <f t="shared" si="5"/>
        <v/>
      </c>
      <c r="N32" s="396" t="str">
        <f t="shared" si="6"/>
        <v/>
      </c>
      <c r="O32" s="396" t="str">
        <f t="shared" si="3"/>
        <v/>
      </c>
      <c r="P32" s="396" t="str">
        <f>IF(COUNTIF(I32,"="&amp;"Nein")&gt;0,"FALSCH","WAHR")</f>
        <v>WAHR</v>
      </c>
      <c r="Q32" s="434">
        <v>1</v>
      </c>
      <c r="R32" s="434">
        <v>3</v>
      </c>
      <c r="S32" s="434"/>
      <c r="T32" s="434">
        <f>IF(T33&amp;T34&amp;T35&amp;T36="","",21)</f>
        <v>21</v>
      </c>
      <c r="U32" s="434"/>
      <c r="V32" s="434"/>
      <c r="W32" s="434"/>
      <c r="X32" s="434"/>
      <c r="Y32" s="434"/>
      <c r="Z32" s="434"/>
      <c r="AA32" s="431" t="str">
        <f>IF(Source_CL!J32=0,"",Source_CL!I32)</f>
        <v>Journal des cultures (FO)
Auditeur: vérifier les enregistrements</v>
      </c>
    </row>
    <row r="33" spans="1:27" ht="51" x14ac:dyDescent="0.25">
      <c r="A33" s="449" t="str">
        <f>Source_CL!A33</f>
        <v>3.2</v>
      </c>
      <c r="B33" s="44" t="str">
        <f>IF(Source_CL!B33="","",Source_CL!B33)</f>
        <v>+</v>
      </c>
      <c r="C33" s="158" t="str">
        <f>Source_CL!C33</f>
        <v>Les techniques du travail du sol utilisées préservent la structure du sol et minimisent le compactage du sol (par ex. utilisation de racines profondes, drainage, pression des pneus adaptée, etc)..</v>
      </c>
      <c r="D33" s="158" t="str">
        <f>IF(Source_CL!F33=0,"",Source_CL!F33)</f>
        <v xml:space="preserve">Ce point n'est pas applicable pour les cultures sous serres.
Des compactages du sol graves sont à contester.
</v>
      </c>
      <c r="E33" s="158"/>
      <c r="F33" s="457"/>
      <c r="G33" s="457"/>
      <c r="H33" s="457" t="str">
        <f>IF('Source PD'!$B$833,"D","")</f>
        <v/>
      </c>
      <c r="I33" s="63" t="str">
        <f>IF(F33&lt;&gt;"",$F$1,IF(G33&lt;&gt;"",$G$1,IF(H33="D","N/A(D)",IF(H33&lt;&gt;"","N/A",IF('Source PD'!$B$833,"N/A(D)","")))))</f>
        <v/>
      </c>
      <c r="J33" s="394" t="str">
        <f>IF(Checkliste!I33="N/A(D)",'Source PD'!$D$825&amp;'Source PD'!$D$835,"")</f>
        <v/>
      </c>
      <c r="K33" s="158" t="s">
        <v>172</v>
      </c>
      <c r="L33" s="396"/>
      <c r="M33" s="396" t="str">
        <f t="shared" si="5"/>
        <v/>
      </c>
      <c r="N33" s="396" t="str">
        <f t="shared" si="6"/>
        <v/>
      </c>
      <c r="O33" s="396" t="str">
        <f t="shared" si="3"/>
        <v/>
      </c>
      <c r="P33" s="396"/>
      <c r="Q33" s="396">
        <v>1</v>
      </c>
      <c r="R33" s="396"/>
      <c r="S33" s="396"/>
      <c r="T33" s="396">
        <f>IF(OR(LEFT(F33,1)= " ",LEFT(G33,1)=" ",LEFT(H33,1)=" ",F33&amp;G33&amp;H33=""),21,"")</f>
        <v>21</v>
      </c>
      <c r="U33" s="396" t="str">
        <f t="shared" si="8"/>
        <v/>
      </c>
      <c r="V33" s="396"/>
      <c r="W33" s="396"/>
      <c r="X33" s="396"/>
      <c r="Y33" s="396"/>
      <c r="Z33" s="396"/>
      <c r="AA33" s="431" t="str">
        <f>IF(Source_CL!J33=0,"",Source_CL!I33)</f>
        <v>Auditeur: questionnement oral, contrôle visuel</v>
      </c>
    </row>
    <row r="34" spans="1:27" ht="57.6" customHeight="1" x14ac:dyDescent="0.25">
      <c r="A34" s="449" t="str">
        <f>Source_CL!A34</f>
        <v>3.3</v>
      </c>
      <c r="B34" s="44" t="str">
        <f>IF(Source_CL!B34="","",Source_CL!B34)</f>
        <v>+</v>
      </c>
      <c r="C34" s="158" t="str">
        <f>Source_CL!C34</f>
        <v>Il n'y a pas de signes visibles d'érosion du sol et/ou des mesures sont prises pour éviter l'érosion du sol, comme l'ensemencement d'herbe ou d'engrais vert, la couverture du sol avec un matériel mulch aproprié ou à l'aide de haies.</v>
      </c>
      <c r="D34" s="158" t="str">
        <f>IF(Source_CL!F34=0,"",Source_CL!F34)</f>
        <v>Ce point n'est pas applicable pour les cultures sous serres.
Contrôle visuel dans les champs des semis, engrais verts et haies.</v>
      </c>
      <c r="E34" s="158"/>
      <c r="F34" s="457"/>
      <c r="G34" s="457"/>
      <c r="H34" s="457" t="str">
        <f>IF('Source PD'!$B$833,"D","")</f>
        <v/>
      </c>
      <c r="I34" s="63" t="str">
        <f>IF(F34&lt;&gt;"",$F$1,IF(G34&lt;&gt;"",$G$1,IF(H34="D","N/A(D)",IF(H34&lt;&gt;"","N/A",IF('Source PD'!$B$833,"N/A(D)","")))))</f>
        <v/>
      </c>
      <c r="J34" s="394" t="str">
        <f>IF(Checkliste!I34="N/A(D)",'Source PD'!$D$825&amp;'Source PD'!$D$835,"")</f>
        <v/>
      </c>
      <c r="K34" s="158" t="s">
        <v>172</v>
      </c>
      <c r="L34" s="396"/>
      <c r="M34" s="396" t="str">
        <f t="shared" si="5"/>
        <v/>
      </c>
      <c r="N34" s="396" t="str">
        <f t="shared" si="6"/>
        <v/>
      </c>
      <c r="O34" s="396" t="str">
        <f t="shared" si="3"/>
        <v/>
      </c>
      <c r="P34" s="396"/>
      <c r="Q34" s="396">
        <v>1</v>
      </c>
      <c r="R34" s="396"/>
      <c r="S34" s="396"/>
      <c r="T34" s="396">
        <f>IF(OR(LEFT(F34,1)= " ",LEFT(G34,1)=" ",LEFT(H34,1)=" ",F34&amp;G34&amp;H34=""),21,"")</f>
        <v>21</v>
      </c>
      <c r="U34" s="396" t="str">
        <f t="shared" si="8"/>
        <v/>
      </c>
      <c r="V34" s="396"/>
      <c r="W34" s="396"/>
      <c r="X34" s="396"/>
      <c r="Y34" s="396"/>
      <c r="Z34" s="396"/>
      <c r="AA34" s="431" t="str">
        <f>IF(Source_CL!J34=0,"",Source_CL!I34)</f>
        <v>Auditeur: questionnement oral, contrôle visuel</v>
      </c>
    </row>
    <row r="35" spans="1:27" ht="41.45" customHeight="1" x14ac:dyDescent="0.25">
      <c r="A35" s="449" t="str">
        <f>Source_CL!A35</f>
        <v>3.4</v>
      </c>
      <c r="B35" s="44" t="str">
        <f>IF(Source_CL!B35="","",Source_CL!B35)</f>
        <v>+-</v>
      </c>
      <c r="C35" s="158" t="str">
        <f>Source_CL!C35</f>
        <v>Les données relatives au semis/à la plantation sont enregistrées.</v>
      </c>
      <c r="D35" s="158" t="str">
        <f>IF(Source_CL!F35=0,"",Source_CL!F35)</f>
        <v>-</v>
      </c>
      <c r="E35" s="158"/>
      <c r="F35" s="457"/>
      <c r="G35" s="457"/>
      <c r="H35" s="457"/>
      <c r="I35" s="63" t="str">
        <f>IF(F35&lt;&gt;"",$F$1,IF(G35&lt;&gt;"",$G$1,IF(H35&lt;&gt;"","N/A","")))</f>
        <v/>
      </c>
      <c r="J35" s="394"/>
      <c r="K35" s="158" t="s">
        <v>172</v>
      </c>
      <c r="L35" s="396"/>
      <c r="M35" s="396" t="str">
        <f t="shared" si="5"/>
        <v/>
      </c>
      <c r="N35" s="396" t="str">
        <f t="shared" si="6"/>
        <v/>
      </c>
      <c r="O35" s="396" t="str">
        <f t="shared" si="3"/>
        <v/>
      </c>
      <c r="P35" s="396"/>
      <c r="Q35" s="396">
        <v>1</v>
      </c>
      <c r="R35" s="396"/>
      <c r="S35" s="396"/>
      <c r="T35" s="396">
        <f>IF(OR(LEFT(F35,1)= " ",LEFT(G35,1)=" ",LEFT(H35,1)=" ",F35&amp;G35&amp;H35=""),21,"")</f>
        <v>21</v>
      </c>
      <c r="U35" s="396" t="str">
        <f>IF(G35&lt;&gt;"",22,"")</f>
        <v/>
      </c>
      <c r="V35" s="396"/>
      <c r="W35" s="396"/>
      <c r="X35" s="396"/>
      <c r="Y35" s="396"/>
      <c r="Z35" s="396"/>
      <c r="AA35" s="431" t="str">
        <f>IF(Source_CL!J35=0,"",Source_CL!I35)</f>
        <v>Journal des cultures (FO)
Auditeur: vérifier les enregistrements</v>
      </c>
    </row>
    <row r="36" spans="1:27" ht="60" x14ac:dyDescent="0.25">
      <c r="A36" s="449" t="str">
        <f>Source_CL!A36</f>
        <v>3.5</v>
      </c>
      <c r="B36" s="44" t="str">
        <f>IF(Source_CL!B36="","",Source_CL!B36)</f>
        <v>++</v>
      </c>
      <c r="C36" s="158" t="str">
        <f>Source_CL!C36</f>
        <v>La désinfection chimique du sol est interdite.</v>
      </c>
      <c r="D36" s="158" t="str">
        <f>IF(Source_CL!F36=0,"",Source_CL!F36)</f>
        <v>-</v>
      </c>
      <c r="E36" s="158"/>
      <c r="F36" s="457"/>
      <c r="G36" s="457"/>
      <c r="H36" s="457"/>
      <c r="I36" s="63" t="str">
        <f>IF(F36&lt;&gt;"",$F$1,IF(G36&lt;&gt;"",$G$1,IF(H36&lt;&gt;"","N/A","")))</f>
        <v/>
      </c>
      <c r="J36" s="394"/>
      <c r="K36" s="158" t="s">
        <v>172</v>
      </c>
      <c r="L36" s="396"/>
      <c r="M36" s="396" t="str">
        <f t="shared" si="5"/>
        <v/>
      </c>
      <c r="N36" s="396" t="str">
        <f t="shared" si="6"/>
        <v/>
      </c>
      <c r="O36" s="396" t="str">
        <f t="shared" ref="O36:O67" si="9">IF(I36="N/A",B36,IF(I36="N/A(D)",B36,""))</f>
        <v/>
      </c>
      <c r="P36" s="396"/>
      <c r="Q36" s="396">
        <v>1</v>
      </c>
      <c r="R36" s="396"/>
      <c r="S36" s="396"/>
      <c r="T36" s="396">
        <f>IF(OR(LEFT(F36,1)= " ",LEFT(G36,1)=" ",LEFT(H36,1)=" ",F36&amp;G36&amp;H36=""),21,"")</f>
        <v>21</v>
      </c>
      <c r="U36" s="396" t="str">
        <f t="shared" si="8"/>
        <v/>
      </c>
      <c r="V36" s="396"/>
      <c r="W36" s="396"/>
      <c r="X36" s="396"/>
      <c r="Y36" s="396"/>
      <c r="Z36" s="396"/>
      <c r="AA36" s="431" t="str">
        <f>IF(Source_CL!J36=0,"",Source_CL!I36)</f>
        <v xml:space="preserve">Auditeur : questionnement oral pour savoir si une désinfection chimique du sol a été effectuée.
Contrôle visuel de la présence de produits correspondants, surtout dans l'entrepôt de PPh. </v>
      </c>
    </row>
    <row r="37" spans="1:27" s="347" customFormat="1" x14ac:dyDescent="0.25">
      <c r="A37" s="449" t="str">
        <f>Source_CL!A37</f>
        <v>4</v>
      </c>
      <c r="B37" s="44" t="str">
        <f>IF(Source_CL!B37="","",Source_CL!B37)</f>
        <v/>
      </c>
      <c r="C37" s="627" t="str">
        <f>Source_CL!C37</f>
        <v>4. SUBSTRATS</v>
      </c>
      <c r="D37" s="627"/>
      <c r="E37" s="432"/>
      <c r="F37" s="45"/>
      <c r="G37" s="45"/>
      <c r="H37" s="45"/>
      <c r="I37" s="456" t="s">
        <v>3185</v>
      </c>
      <c r="J37" s="68" t="str">
        <f>IF(Checkliste!I37="N/A(D)",'Source PD'!$D$825&amp;'Source PD'!$D$834,"")</f>
        <v/>
      </c>
      <c r="K37" s="432"/>
      <c r="L37" s="434"/>
      <c r="M37" s="396" t="str">
        <f t="shared" si="5"/>
        <v/>
      </c>
      <c r="N37" s="396" t="str">
        <f t="shared" si="6"/>
        <v/>
      </c>
      <c r="O37" s="396" t="str">
        <f t="shared" si="9"/>
        <v/>
      </c>
      <c r="P37" s="396"/>
      <c r="Q37" s="434">
        <v>1</v>
      </c>
      <c r="R37" s="434">
        <v>3</v>
      </c>
      <c r="S37" s="434">
        <v>6</v>
      </c>
      <c r="T37" s="434">
        <f>IF(T38&amp;T39&amp;T40&amp;T41="","",21)</f>
        <v>21</v>
      </c>
      <c r="U37" s="434"/>
      <c r="V37" s="434"/>
      <c r="W37" s="434"/>
      <c r="X37" s="434"/>
      <c r="Y37" s="434"/>
      <c r="Z37" s="434"/>
      <c r="AA37" s="431" t="str">
        <f>IF(Source_CL!J37=0,"",Source_CL!I37)</f>
        <v/>
      </c>
    </row>
    <row r="38" spans="1:27" ht="84" x14ac:dyDescent="0.25">
      <c r="A38" s="449" t="str">
        <f>Source_CL!A38</f>
        <v>4.1</v>
      </c>
      <c r="B38" s="44" t="str">
        <f>IF(Source_CL!B38="","",Source_CL!B38)</f>
        <v>+</v>
      </c>
      <c r="C38" s="158" t="str">
        <f>Source_CL!C38</f>
        <v>La stérilisation chimique des substrats est interdite.
Si les substrats sont réutilisés, ils doivent être stérilisés à la vapeur.</v>
      </c>
      <c r="D38" s="158" t="str">
        <f>IF(Source_CL!F38=0,"",Source_CL!F38)</f>
        <v/>
      </c>
      <c r="E38" s="158"/>
      <c r="F38" s="457"/>
      <c r="G38" s="457"/>
      <c r="H38" s="457" t="str">
        <f>IF('Source PD'!$B$839,"D","")</f>
        <v/>
      </c>
      <c r="I38" s="63" t="str">
        <f>IF(F38&lt;&gt;"",$F$1,IF(G38&lt;&gt;"",$G$1,IF(H38="D","N/A(D)",IF(H38&lt;&gt;"","N/A",IF('Source PD'!$B$839,"N/A(D)","")))))</f>
        <v/>
      </c>
      <c r="J38" s="394" t="str">
        <f>IF(Checkliste!I38="N/A(D)",'Source PD'!$D$825&amp;'Source PD'!$D$840,"")</f>
        <v/>
      </c>
      <c r="K38" s="158" t="s">
        <v>167</v>
      </c>
      <c r="L38" s="396" t="s">
        <v>168</v>
      </c>
      <c r="M38" s="396" t="str">
        <f t="shared" si="5"/>
        <v/>
      </c>
      <c r="N38" s="396" t="str">
        <f t="shared" si="6"/>
        <v/>
      </c>
      <c r="O38" s="396" t="str">
        <f t="shared" si="9"/>
        <v/>
      </c>
      <c r="P38" s="396"/>
      <c r="Q38" s="396">
        <v>1</v>
      </c>
      <c r="R38" s="396">
        <v>6</v>
      </c>
      <c r="S38" s="396"/>
      <c r="T38" s="396">
        <f>IF(OR(LEFT(F38,1)= " ",LEFT(G38,1)=" ",LEFT(H38,1)=" ",F38&amp;G38&amp;H38=""),21,"")</f>
        <v>21</v>
      </c>
      <c r="U38" s="396" t="str">
        <f>IF(G38&lt;&gt;"",22,"")</f>
        <v/>
      </c>
      <c r="V38" s="396"/>
      <c r="W38" s="396"/>
      <c r="X38" s="396"/>
      <c r="Y38" s="396"/>
      <c r="Z38" s="396"/>
      <c r="AA38" s="431" t="str">
        <f>IF(Source_CL!J38=0,"",Source_CL!I38)</f>
        <v>Auditeur : Questionnement oral pour savoir si une stérilisation chimique des substrats a été effectuée.
Contrôle visuel de la présence de produits correspondants ou de signes visibles de stérilisation chimique sur le site de l'entreprise.</v>
      </c>
    </row>
    <row r="39" spans="1:27" ht="97.7" customHeight="1" x14ac:dyDescent="0.25">
      <c r="A39" s="449" t="str">
        <f>Source_CL!A39</f>
        <v>4.2</v>
      </c>
      <c r="B39" s="44" t="str">
        <f>IF(Source_CL!B39="","",Source_CL!B39)</f>
        <v>+</v>
      </c>
      <c r="C39" s="158" t="str">
        <f>Source_CL!C39</f>
        <v>La quantité et la date des matériaux utilisés (recyclés) sont documentés. Des factures resp. des bulletins de livraisons sont suffisants. Une non-participation à un programme de recyclage disponible devrait être justifiée. Pas applicable pour les plantes en pot qui sont vendues avec le substrat ou lorsqu'il n'y a pas de déchets de substrat.</v>
      </c>
      <c r="D39" s="158" t="str">
        <f>IF(Source_CL!F39=0,"",Source_CL!F39)</f>
        <v>Si des substrats sont utilisés en dehors de l'exploitation, cela doit pouvoir être démontré grâce aux documents de livraison à l'acheteur. Une utilisation interne est documentée.</v>
      </c>
      <c r="E39" s="158"/>
      <c r="F39" s="457"/>
      <c r="G39" s="457"/>
      <c r="H39" s="457" t="str">
        <f>IF('Source PD'!$B$839,"D","")</f>
        <v/>
      </c>
      <c r="I39" s="63" t="str">
        <f>IF(F39&lt;&gt;"",$F$1,IF(G39&lt;&gt;"",$G$1,IF(H39="D","N/A(D)",IF(H39&lt;&gt;"","N/A",IF('Source PD'!$B$839,"N/A(D)","")))))</f>
        <v/>
      </c>
      <c r="J39" s="394" t="str">
        <f>IF(Checkliste!I39="N/A(D)",'Source PD'!$D$825&amp;'Source PD'!$D$840,"")</f>
        <v/>
      </c>
      <c r="K39" s="158" t="s">
        <v>226</v>
      </c>
      <c r="L39" s="396" t="s">
        <v>168</v>
      </c>
      <c r="M39" s="396" t="str">
        <f t="shared" si="5"/>
        <v/>
      </c>
      <c r="N39" s="396" t="str">
        <f t="shared" si="6"/>
        <v/>
      </c>
      <c r="O39" s="396" t="str">
        <f t="shared" si="9"/>
        <v/>
      </c>
      <c r="P39" s="396"/>
      <c r="Q39" s="396">
        <v>3</v>
      </c>
      <c r="R39" s="396">
        <v>6</v>
      </c>
      <c r="S39" s="396"/>
      <c r="T39" s="396">
        <f>IF(OR(LEFT(F39,1)= " ",LEFT(G39,1)=" ",LEFT(H39,1)=" ",F39&amp;G39&amp;H39=""),21,"")</f>
        <v>21</v>
      </c>
      <c r="U39" s="396" t="str">
        <f>IF(G39&lt;&gt;"",22,"")</f>
        <v/>
      </c>
      <c r="V39" s="396"/>
      <c r="W39" s="396"/>
      <c r="X39" s="396"/>
      <c r="Y39" s="396"/>
      <c r="Z39" s="396"/>
      <c r="AA39" s="431" t="str">
        <f>IF(Source_CL!J39=0,"",Source_CL!I39)</f>
        <v xml:space="preserve">Bulletins de livraison, factures
Auditeur : questionnement oral sur la nature des substrats utilisés, puis sur leur réutilisation ou leur élimination. </v>
      </c>
    </row>
    <row r="40" spans="1:27" ht="39" customHeight="1" x14ac:dyDescent="0.25">
      <c r="A40" s="449" t="str">
        <f>Source_CL!A40</f>
        <v>4.3</v>
      </c>
      <c r="B40" s="44" t="str">
        <f>IF(Source_CL!B40="","",Source_CL!B40)</f>
        <v>++</v>
      </c>
      <c r="C40" s="158" t="str">
        <f>Source_CL!C40</f>
        <v>Des attestations sont disponibles pour les substrats d'origine naturelle garantissant qu'ils ne proviennent pas de régions naturelles protégées.</v>
      </c>
      <c r="D40" s="158" t="str">
        <f>IF(Source_CL!F40=0,"",Source_CL!F40)</f>
        <v>Les documents et conventions de livraison sont également considérés comme enregistrements. Une attestation globale du fournisseur est possible.</v>
      </c>
      <c r="E40" s="158"/>
      <c r="F40" s="457"/>
      <c r="G40" s="457"/>
      <c r="H40" s="457" t="str">
        <f>IF('Source PD'!$B$839,"D","")</f>
        <v/>
      </c>
      <c r="I40" s="63" t="str">
        <f>IF(F40&lt;&gt;"",$F$1,IF(G40&lt;&gt;"",$G$1,IF(H40="D","N/A(D)",IF(H40&lt;&gt;"","N/A",IF('Source PD'!$B$839,"N/A(D)","")))))</f>
        <v/>
      </c>
      <c r="J40" s="394" t="str">
        <f>IF(Checkliste!I40="N/A(D)",'Source PD'!$D$825&amp;'Source PD'!$D$840,"")</f>
        <v/>
      </c>
      <c r="K40" s="158" t="s">
        <v>172</v>
      </c>
      <c r="L40" s="396"/>
      <c r="M40" s="396" t="str">
        <f t="shared" si="5"/>
        <v/>
      </c>
      <c r="N40" s="396" t="str">
        <f t="shared" si="6"/>
        <v/>
      </c>
      <c r="O40" s="396" t="str">
        <f t="shared" si="9"/>
        <v/>
      </c>
      <c r="P40" s="396"/>
      <c r="Q40" s="396">
        <v>1</v>
      </c>
      <c r="R40" s="396"/>
      <c r="S40" s="396"/>
      <c r="T40" s="396">
        <f>IF(OR(LEFT(F40,1)= " ",LEFT(G40,1)=" ",LEFT(H40,1)=" ",F40&amp;G40&amp;H40=""),21,"")</f>
        <v>21</v>
      </c>
      <c r="U40" s="396" t="str">
        <f>IF(G40&lt;&gt;"",22,"")</f>
        <v/>
      </c>
      <c r="V40" s="396"/>
      <c r="W40" s="396"/>
      <c r="X40" s="396"/>
      <c r="Y40" s="396"/>
      <c r="Z40" s="396"/>
      <c r="AA40" s="431" t="str">
        <f>IF(Source_CL!J40=0,"",Source_CL!I40)</f>
        <v>Confirmations des fournisseurs, bulletins de livraison
Auditeur: vérifier la confirmation</v>
      </c>
    </row>
    <row r="41" spans="1:27" ht="96" customHeight="1" x14ac:dyDescent="0.25">
      <c r="A41" s="449" t="str">
        <f>Source_CL!A41</f>
        <v>4.4</v>
      </c>
      <c r="B41" s="44" t="str">
        <f>IF(Source_CL!B41="","",Source_CL!B41)</f>
        <v>+</v>
      </c>
      <c r="C41" s="158" t="str">
        <f>Source_CL!C41</f>
        <v>Au moins 50% de la quantité de substrats utilisés dans la production sont des alternatives de tourbe renouvelables. L'objectif est de réduire continuellement la quantité de tourbe utilisée et de n'utiliser que de la tourbe provenant de sources responsables.</v>
      </c>
      <c r="D41" s="158" t="str">
        <f>IF(Source_CL!F41=0,"",Source_CL!F41)</f>
        <v>Selon l'accord signé entre JardinSuisse et l'OFEV (Confédération), la branche vise une valeur de 95% de tourbe renouvelable dans les substrats d'ici 2030.
Les bulletins de livraison avec la recette de tous les substrats achetés doivent être présentés à l'auditeur, y compris la quantité respective achetée / an.</v>
      </c>
      <c r="E41" s="158"/>
      <c r="F41" s="457"/>
      <c r="G41" s="457"/>
      <c r="H41" s="457" t="str">
        <f>IF('Source PD'!$B$839,"D","")</f>
        <v/>
      </c>
      <c r="I41" s="63" t="str">
        <f>IF(F41&lt;&gt;"",$F$1,IF(G41&lt;&gt;"",$G$1,IF(H41="D","N/A(D)",IF(H41&lt;&gt;"","N/A",IF('Source PD'!$B$839,"N/A(D)","")))))</f>
        <v/>
      </c>
      <c r="J41" s="394" t="str">
        <f>IF(Checkliste!I41="N/A(D)",'Source PD'!$D$825&amp;'Source PD'!$D$840,"")</f>
        <v/>
      </c>
      <c r="K41" s="158" t="s">
        <v>172</v>
      </c>
      <c r="L41" s="396"/>
      <c r="M41" s="396" t="str">
        <f t="shared" si="5"/>
        <v/>
      </c>
      <c r="N41" s="396" t="str">
        <f t="shared" si="6"/>
        <v/>
      </c>
      <c r="O41" s="396" t="str">
        <f t="shared" si="9"/>
        <v/>
      </c>
      <c r="P41" s="396"/>
      <c r="Q41" s="396">
        <v>1</v>
      </c>
      <c r="R41" s="396"/>
      <c r="S41" s="396"/>
      <c r="T41" s="396">
        <f>IF(OR(LEFT(F41,1)= " ",LEFT(G41,1)=" ",LEFT(H41,1)=" ",F41&amp;G41&amp;H41=""),21,"")</f>
        <v>21</v>
      </c>
      <c r="U41" s="396" t="str">
        <f>IF(G41&lt;&gt;"",22,"")</f>
        <v/>
      </c>
      <c r="V41" s="396"/>
      <c r="W41" s="396"/>
      <c r="X41" s="396"/>
      <c r="Y41" s="396"/>
      <c r="Z41" s="396"/>
      <c r="AA41" s="431" t="str">
        <f>IF(Source_CL!J41=0,"",Source_CL!I41)</f>
        <v>Auditeur : évaluer à l'aide des documents de livraison des fournisseurs de substrats, noter le % de tourbe alternative dans les substrats.</v>
      </c>
    </row>
    <row r="42" spans="1:27" s="347" customFormat="1" x14ac:dyDescent="0.25">
      <c r="A42" s="449" t="str">
        <f>Source_CL!A42</f>
        <v>5</v>
      </c>
      <c r="B42" s="44" t="str">
        <f>IF(Source_CL!B42="","",Source_CL!B42)</f>
        <v/>
      </c>
      <c r="C42" s="627" t="str">
        <f>Source_CL!C42</f>
        <v>5. FUMURE</v>
      </c>
      <c r="D42" s="627"/>
      <c r="E42" s="432"/>
      <c r="F42" s="45"/>
      <c r="G42" s="45"/>
      <c r="H42" s="45"/>
      <c r="I42" s="456" t="s">
        <v>3185</v>
      </c>
      <c r="J42" s="68"/>
      <c r="K42" s="432"/>
      <c r="L42" s="434"/>
      <c r="M42" s="396" t="str">
        <f t="shared" si="5"/>
        <v/>
      </c>
      <c r="N42" s="396" t="str">
        <f t="shared" si="6"/>
        <v/>
      </c>
      <c r="O42" s="396" t="str">
        <f t="shared" si="9"/>
        <v/>
      </c>
      <c r="P42" s="396"/>
      <c r="Q42" s="434">
        <v>1</v>
      </c>
      <c r="R42" s="434"/>
      <c r="S42" s="434"/>
      <c r="T42" s="434">
        <f>IF(T43&amp;T46&amp;T49&amp;T57&amp;T69&amp;T71="","",21)</f>
        <v>21</v>
      </c>
      <c r="U42" s="434"/>
      <c r="V42" s="434"/>
      <c r="W42" s="434"/>
      <c r="X42" s="434"/>
      <c r="Y42" s="434"/>
      <c r="Z42" s="434"/>
      <c r="AA42" s="431" t="str">
        <f>IF(Source_CL!J42=0,"",Source_CL!I42)</f>
        <v/>
      </c>
    </row>
    <row r="43" spans="1:27" s="347" customFormat="1" x14ac:dyDescent="0.25">
      <c r="A43" s="449" t="str">
        <f>Source_CL!A43</f>
        <v>5.1</v>
      </c>
      <c r="B43" s="44" t="str">
        <f>IF(Source_CL!B43="","",Source_CL!B43)</f>
        <v/>
      </c>
      <c r="C43" s="627" t="str">
        <f>Source_CL!C43</f>
        <v>5.1 Besoins et teneur en éléments nutritifs</v>
      </c>
      <c r="D43" s="627"/>
      <c r="E43" s="432"/>
      <c r="F43" s="45"/>
      <c r="G43" s="45"/>
      <c r="H43" s="45"/>
      <c r="I43" s="456" t="s">
        <v>3185</v>
      </c>
      <c r="J43" s="68"/>
      <c r="K43" s="432"/>
      <c r="L43" s="434"/>
      <c r="M43" s="396" t="str">
        <f t="shared" si="5"/>
        <v/>
      </c>
      <c r="N43" s="396" t="str">
        <f t="shared" si="6"/>
        <v/>
      </c>
      <c r="O43" s="396" t="str">
        <f t="shared" si="9"/>
        <v/>
      </c>
      <c r="P43" s="396"/>
      <c r="Q43" s="434">
        <v>1</v>
      </c>
      <c r="R43" s="434">
        <v>3</v>
      </c>
      <c r="S43" s="434"/>
      <c r="T43" s="434">
        <f>T44</f>
        <v>21</v>
      </c>
      <c r="U43" s="434"/>
      <c r="V43" s="434"/>
      <c r="W43" s="434"/>
      <c r="X43" s="434"/>
      <c r="Y43" s="434"/>
      <c r="Z43" s="434"/>
      <c r="AA43" s="431" t="str">
        <f>IF(Source_CL!J43=0,"",Source_CL!I43)</f>
        <v/>
      </c>
    </row>
    <row r="44" spans="1:27" ht="129.75" customHeight="1" x14ac:dyDescent="0.25">
      <c r="A44" s="449" t="str">
        <f>Source_CL!A44</f>
        <v>5.1.1</v>
      </c>
      <c r="B44" s="44" t="str">
        <f>IF(Source_CL!B44="","",Source_CL!B44)</f>
        <v>+</v>
      </c>
      <c r="C44" s="158" t="str">
        <f>Source_CL!C44</f>
        <v xml:space="preserve">Le but est la réduction des pertes d'éléments nutritifs.
Les apports d'engrais et la période de fumure s'appuient sur des analyses de sol et de substrat, des mesures de salinité et des normes de fumure (les analyses peuvent être réalisées avec du matériel de l'exploitation ou avec des installations mobiles).
Pour chaque surface récoltée, il faut élaborer une fois un plan de fumure par cycle de culture sur la base des analyses du sol et des substrats. Pour les cultures qui sont récoltées plusieurs fois dans l'année, les calculs doivent avoir lieux dans des intervalles réguliers et justifiés (p. ex. toutes les deux semaines dans un système fermé). </v>
      </c>
      <c r="D44" s="158" t="str">
        <f>IF(Source_CL!F44=0,"",Source_CL!F44)</f>
        <v>Les mesures (analyse des substances nutritives, salinité) permettent de choisir la fumure et les corrections à amener. A la place d'un plan de fumure, la fumure peut être adaptée en fonction des besoins à l'aide de mesures de contrôle régulières (analyse des substances nutritives, salinité).</v>
      </c>
      <c r="E44" s="158"/>
      <c r="F44" s="457"/>
      <c r="G44" s="457"/>
      <c r="H44" s="457" t="str">
        <f>IF('Source PD'!$B$842,"D","")</f>
        <v/>
      </c>
      <c r="I44" s="63" t="str">
        <f>IF(F44&lt;&gt;"",$F$1,IF(G44&lt;&gt;"",$G$1,IF(H44="D","N/A(D)",IF(H44&lt;&gt;"","N/A",IF('Source PD'!$B$842,"N/A(D)","")))))</f>
        <v/>
      </c>
      <c r="J44" s="394" t="str">
        <f>IF(Checkliste!I44="N/A(D)",'Source PD'!$D$825&amp;'Source PD'!$D$843,"")</f>
        <v/>
      </c>
      <c r="K44" s="158" t="s">
        <v>172</v>
      </c>
      <c r="L44" s="396"/>
      <c r="M44" s="396" t="str">
        <f t="shared" si="5"/>
        <v/>
      </c>
      <c r="N44" s="396" t="str">
        <f t="shared" si="6"/>
        <v/>
      </c>
      <c r="O44" s="396" t="str">
        <f t="shared" si="9"/>
        <v/>
      </c>
      <c r="P44" s="396"/>
      <c r="Q44" s="396">
        <v>1</v>
      </c>
      <c r="R44" s="396"/>
      <c r="S44" s="396"/>
      <c r="T44" s="396">
        <f>IF(OR(LEFT(F44,1)= " ",LEFT(G44,1)=" ",LEFT(H44,1)=" ",F44&amp;G44&amp;H44=""),21,"")</f>
        <v>21</v>
      </c>
      <c r="U44" s="396" t="str">
        <f>IF(G44&lt;&gt;"",22,"")</f>
        <v/>
      </c>
      <c r="V44" s="396"/>
      <c r="W44" s="396"/>
      <c r="X44" s="396"/>
      <c r="Y44" s="396"/>
      <c r="Z44" s="396"/>
      <c r="AA44" s="431" t="str">
        <f>IF(Source_CL!J44=0,"",Source_CL!I44)</f>
        <v>DBF / Tableaux 
Résultats des analyses, des mesures
Plan de fumure
Auditeur : Questionnement oral, vérification des enregistrements/mesures</v>
      </c>
    </row>
    <row r="45" spans="1:27" ht="72" x14ac:dyDescent="0.25">
      <c r="A45" s="449" t="str">
        <f>Source_CL!A45</f>
        <v>5.1.2</v>
      </c>
      <c r="B45" s="44" t="str">
        <f>IF(Source_CL!B45="","",Source_CL!B45)</f>
        <v>+</v>
      </c>
      <c r="C45" s="158" t="str">
        <f>Source_CL!C45</f>
        <v xml:space="preserve">Les teneurs en substances nutritives (NPK) des engrais  appliqués (engrais minéral, compost, fumier, lisier) sont connues de manière avérée. </v>
      </c>
      <c r="D45" s="158" t="str">
        <f>IF(Source_CL!F45=0,"",Source_CL!F45)</f>
        <v>Valeurs standards, indication du fabricant/fournisseur ou analyses</v>
      </c>
      <c r="E45" s="158"/>
      <c r="F45" s="457"/>
      <c r="G45" s="457"/>
      <c r="H45" s="457" t="str">
        <f>IF('Source PD'!$B$842,"D","")</f>
        <v/>
      </c>
      <c r="I45" s="63" t="str">
        <f>IF(F45&lt;&gt;"",$F$1,IF(G45&lt;&gt;"",$G$1,IF(H45="D","N/A(D)",IF(H45&lt;&gt;"","N/A",IF('Source PD'!$B$842,"N/A(D)","")))))</f>
        <v/>
      </c>
      <c r="J45" s="394" t="str">
        <f>IF(Checkliste!I45="N/A(D)",'Source PD'!$D$825&amp;'Source PD'!$D$843,"")</f>
        <v/>
      </c>
      <c r="K45" s="158" t="s">
        <v>233</v>
      </c>
      <c r="L45" s="396"/>
      <c r="M45" s="396" t="str">
        <f t="shared" si="5"/>
        <v/>
      </c>
      <c r="N45" s="396" t="str">
        <f t="shared" si="6"/>
        <v/>
      </c>
      <c r="O45" s="396" t="str">
        <f t="shared" si="9"/>
        <v/>
      </c>
      <c r="P45" s="396"/>
      <c r="Q45" s="396">
        <v>1</v>
      </c>
      <c r="R45" s="396">
        <v>3</v>
      </c>
      <c r="S45" s="396"/>
      <c r="T45" s="396">
        <f>IF(OR(LEFT(F45,1)= " ",LEFT(G45,1)=" ",LEFT(H45,1)=" ",F45&amp;G45&amp;H45=""),21,"")</f>
        <v>21</v>
      </c>
      <c r="U45" s="396" t="str">
        <f>IF(G45&lt;&gt;"",22,"")</f>
        <v/>
      </c>
      <c r="V45" s="396"/>
      <c r="W45" s="396"/>
      <c r="X45" s="396"/>
      <c r="Y45" s="396"/>
      <c r="Z45" s="396"/>
      <c r="AA45" s="431" t="str">
        <f>IF(Source_CL!J45=0,"",Source_CL!I45)</f>
        <v>DBF / Tableaux 
Analyses de la teneur en éléments nutritifs
Plan de fertilisation
Auditeur : surtout pour les engrais organiques, vérifier comment la teneur est connue.</v>
      </c>
    </row>
    <row r="46" spans="1:27" s="347" customFormat="1" ht="48" x14ac:dyDescent="0.25">
      <c r="A46" s="449" t="str">
        <f>Source_CL!A46</f>
        <v>5.1.3</v>
      </c>
      <c r="B46" s="44" t="str">
        <f>IF(Source_CL!B46="","",Source_CL!B46)</f>
        <v>+</v>
      </c>
      <c r="C46" s="158" t="str">
        <f>Source_CL!C46</f>
        <v>Les teneurs en métaux lourds des engrais anorganiques achetés peuvent être démontrées par des valeurs de référence ou par les indications du fournisseur.</v>
      </c>
      <c r="D46" s="158" t="str">
        <f>IF(Source_CL!F46=0,"",Source_CL!F46)</f>
        <v>Ce point est considéré comme rempli pour les engrais du commerce avec une autorisation en Suisse.</v>
      </c>
      <c r="E46" s="432"/>
      <c r="F46" s="457"/>
      <c r="G46" s="457"/>
      <c r="H46" s="457" t="str">
        <f>IF('Source PD'!$B$842,"D","")</f>
        <v/>
      </c>
      <c r="I46" s="63" t="str">
        <f>IF(F46&lt;&gt;"",$F$1,IF(G46&lt;&gt;"",$G$1,IF(H46="D","N/A(D)",IF(H46&lt;&gt;"","N/A",IF('Source PD'!$B$842,"N/A(D)","")))))</f>
        <v/>
      </c>
      <c r="J46" s="394" t="str">
        <f>IF(Checkliste!I46="N/A(D)",'Source PD'!$D$825&amp;'Source PD'!$D$843,"")</f>
        <v/>
      </c>
      <c r="K46" s="432"/>
      <c r="L46" s="434"/>
      <c r="M46" s="396" t="str">
        <f t="shared" si="5"/>
        <v/>
      </c>
      <c r="N46" s="396" t="str">
        <f t="shared" si="6"/>
        <v/>
      </c>
      <c r="O46" s="396" t="str">
        <f t="shared" si="9"/>
        <v/>
      </c>
      <c r="P46" s="396"/>
      <c r="Q46" s="434">
        <v>1</v>
      </c>
      <c r="R46" s="434">
        <v>3</v>
      </c>
      <c r="S46" s="434"/>
      <c r="T46" s="434">
        <f>T47</f>
        <v>21</v>
      </c>
      <c r="U46" s="434"/>
      <c r="V46" s="434"/>
      <c r="W46" s="434"/>
      <c r="X46" s="434"/>
      <c r="Y46" s="434"/>
      <c r="Z46" s="434"/>
      <c r="AA46" s="431" t="str">
        <f>IF(Source_CL!J46=0,"",Source_CL!I46)</f>
        <v>Bulletins de livraison, étiquetage des sacs / Emballages
Auditeur: contrôle visuel</v>
      </c>
    </row>
    <row r="47" spans="1:27" ht="136.35" customHeight="1" x14ac:dyDescent="0.25">
      <c r="A47" s="449" t="str">
        <f>Source_CL!A47</f>
        <v>5.1.4</v>
      </c>
      <c r="B47" s="44" t="str">
        <f>IF(Source_CL!B47="","",Source_CL!B47)</f>
        <v>+</v>
      </c>
      <c r="C47" s="158" t="str">
        <f>Source_CL!C47</f>
        <v>Avant l'épandage d'engrais organiques (p. ex. compost, substrats issus d'installations de biogaz, etc.), une analyse des risques a été réalisée, qui inclut les dangers potentiels suivants : Type d'engrais organique, méthode de production, mauvaises herbes / graines indésirables, contaminations microbiologiques (agents pathogènes d'origine végétale et humaine), teneur en métaux lourds, moment et mode d'épandage.
Si tous les engrais organiques proviennent de fabricants certifiés (c'est-à-dire que l'engrais convient à toutes les cultures), il n'est pas nécessaire de procéder à une analyse des risques spécifique.</v>
      </c>
      <c r="D47" s="158" t="str">
        <f>IF(Source_CL!F47=0,"",Source_CL!F47)</f>
        <v>Pour chaque engrais organique la check-liste d'analyse des risques engrais organique doit être remplie. Pour les nouveaux fournisseurs ou lors d'autres changements, l'analyse des risques doit être réactualisée.
Si l'engrais organique est acheté auprès de producteurs certifiés, ce point est considéré comme rempli.</v>
      </c>
      <c r="E47" s="158"/>
      <c r="F47" s="457"/>
      <c r="G47" s="457"/>
      <c r="H47" s="457" t="str">
        <f>IF('Source PD'!$B$842,"D","")</f>
        <v/>
      </c>
      <c r="I47" s="63" t="str">
        <f>IF(F47&lt;&gt;"",$F$1,IF(G47&lt;&gt;"",$G$1,IF(H47="D","N/A(D)",IF(H47&lt;&gt;"","N/A",IF('Source PD'!$B$842,"N/A(D)","")))))</f>
        <v/>
      </c>
      <c r="J47" s="394" t="str">
        <f>IF(Checkliste!I47="N/A(D)",'Source PD'!$D$825&amp;'Source PD'!$D$843,"")</f>
        <v/>
      </c>
      <c r="K47" s="158" t="s">
        <v>233</v>
      </c>
      <c r="L47" s="396"/>
      <c r="M47" s="396" t="str">
        <f t="shared" si="5"/>
        <v/>
      </c>
      <c r="N47" s="396" t="str">
        <f t="shared" si="6"/>
        <v/>
      </c>
      <c r="O47" s="396" t="str">
        <f t="shared" si="9"/>
        <v/>
      </c>
      <c r="P47" s="396"/>
      <c r="Q47" s="396">
        <v>1</v>
      </c>
      <c r="R47" s="396">
        <v>3</v>
      </c>
      <c r="S47" s="396"/>
      <c r="T47" s="396">
        <f>IF(OR(LEFT(F47,1)= " ",LEFT(G47,1)=" ",LEFT(H47,1)=" ",F47&amp;G47&amp;H47=""),21,"")</f>
        <v>21</v>
      </c>
      <c r="U47" s="396" t="str">
        <f>IF(G47&lt;&gt;"",22,"")</f>
        <v/>
      </c>
      <c r="V47" s="396"/>
      <c r="W47" s="396"/>
      <c r="X47" s="396"/>
      <c r="Y47" s="396"/>
      <c r="Z47" s="396"/>
      <c r="AA47" s="431" t="str">
        <f>IF(Source_CL!J47=0,"",Source_CL!I47)</f>
        <v>Analyse des risques d'engrais organiques (CL)
Auditeur : vérifier la documentation. Noter si l'analyse des risques est disponible ou si tout est acheté auprès de fabricants certifiés.</v>
      </c>
    </row>
    <row r="48" spans="1:27" x14ac:dyDescent="0.25">
      <c r="A48" s="450" t="str">
        <f>IF(Source_CL!A48="","",Source_CL!A48)</f>
        <v>5.2</v>
      </c>
      <c r="B48" s="44" t="str">
        <f>IF(Source_CL!B48="","",Source_CL!B48)</f>
        <v/>
      </c>
      <c r="C48" s="627" t="str">
        <f>Source_CL!C48</f>
        <v>5.2 Enregistrements relatifs à la fumure</v>
      </c>
      <c r="D48" s="627"/>
      <c r="E48" s="158"/>
      <c r="F48" s="45"/>
      <c r="G48" s="45"/>
      <c r="H48" s="45"/>
      <c r="I48" s="456" t="s">
        <v>3185</v>
      </c>
      <c r="J48" s="158"/>
      <c r="K48" s="158"/>
      <c r="L48" s="396"/>
      <c r="M48" s="396" t="str">
        <f t="shared" si="5"/>
        <v/>
      </c>
      <c r="N48" s="396" t="str">
        <f t="shared" si="6"/>
        <v/>
      </c>
      <c r="O48" s="396" t="str">
        <f t="shared" si="9"/>
        <v/>
      </c>
      <c r="P48" s="396" t="str">
        <f>IF(COUNTIF(I50:I55,"&lt;&gt;"&amp;"Nein")=6,"Wahr","Falsch")</f>
        <v>Wahr</v>
      </c>
      <c r="Q48" s="396"/>
      <c r="R48" s="396"/>
      <c r="S48" s="396"/>
      <c r="T48" s="396"/>
      <c r="U48" s="396"/>
      <c r="V48" s="396"/>
      <c r="W48" s="396"/>
      <c r="X48" s="396"/>
      <c r="Y48" s="396"/>
      <c r="Z48" s="396"/>
      <c r="AA48" s="431" t="str">
        <f>IF(Source_CL!J48=0,"",Source_CL!I48)</f>
        <v/>
      </c>
    </row>
    <row r="49" spans="1:27" s="347" customFormat="1" ht="76.5" customHeight="1" x14ac:dyDescent="0.25">
      <c r="A49" s="450"/>
      <c r="B49" s="44" t="str">
        <f>IF(Source_CL!B49="","",Source_CL!B49)</f>
        <v/>
      </c>
      <c r="C49" s="158" t="str">
        <f>Source_CL!C49</f>
        <v>Pour chaque application d'engrais (organiques et anorganiques) et de biostimulateurs (également en cas d'hydroculture, de fertigation), les éléments suivants doivent être documentés (en cas de cultures mixtes, les enregistrements peuvent être regroupés en groupes de cultures, à condition que tous les traitements soient identiques au sein du groupe de cultures) :</v>
      </c>
      <c r="D49" s="158" t="str">
        <f>IF(Source_CL!F49=0,"",Source_CL!F49)</f>
        <v>Si la fertilisation est effectuée avec des systèmes automatiques, la concentration (g/l, EC), les intervalles (par ex. une fois par jour, une fois par semaine) et la période totale doivent être documentés.</v>
      </c>
      <c r="E49" s="432"/>
      <c r="F49" s="45"/>
      <c r="G49" s="45"/>
      <c r="H49" s="45"/>
      <c r="I49" s="456" t="s">
        <v>3185</v>
      </c>
      <c r="J49" s="68"/>
      <c r="K49" s="432"/>
      <c r="L49" s="434"/>
      <c r="M49" s="396" t="str">
        <f t="shared" si="5"/>
        <v/>
      </c>
      <c r="N49" s="396" t="str">
        <f t="shared" si="6"/>
        <v/>
      </c>
      <c r="O49" s="396" t="str">
        <f t="shared" si="9"/>
        <v/>
      </c>
      <c r="P49" s="434"/>
      <c r="Q49" s="434">
        <v>3</v>
      </c>
      <c r="R49" s="434">
        <v>4</v>
      </c>
      <c r="S49" s="434"/>
      <c r="T49" s="434">
        <f>IF(T51&amp;T52&amp;T53&amp;T54&amp;T55&amp;T56="","",21)</f>
        <v>21</v>
      </c>
      <c r="U49" s="434"/>
      <c r="V49" s="434"/>
      <c r="W49" s="434"/>
      <c r="X49" s="434"/>
      <c r="Y49" s="434"/>
      <c r="Z49" s="434"/>
      <c r="AA49" s="431" t="str">
        <f>IF(Source_CL!J49=0,"",Source_CL!I49)</f>
        <v/>
      </c>
    </row>
    <row r="50" spans="1:27" ht="60" x14ac:dyDescent="0.25">
      <c r="A50" s="449" t="str">
        <f>Source_CL!A50</f>
        <v>5.2.1</v>
      </c>
      <c r="B50" s="44" t="str">
        <f>IF(Source_CL!B50="","",Source_CL!B50)</f>
        <v>+</v>
      </c>
      <c r="C50" s="158" t="str">
        <f>Source_CL!C50</f>
        <v>Surface géographique (nom ou référence de l'exploitation et du champ ou de la parcelle) ou série de la culture (pour les cultures sous serres) et culture.</v>
      </c>
      <c r="D50" s="158" t="str">
        <f>IF(Source_CL!F50=0,"",Source_CL!F50)</f>
        <v>-</v>
      </c>
      <c r="E50" s="158"/>
      <c r="F50" s="457"/>
      <c r="G50" s="457"/>
      <c r="H50" s="457" t="str">
        <f>IF('Source PD'!$B$842,"D","")</f>
        <v/>
      </c>
      <c r="I50" s="63" t="str">
        <f>IF(F50&lt;&gt;"",$F$1,IF(G50&lt;&gt;"",$G$1,IF(H50="D","N/A(D)",IF(H50&lt;&gt;"","N/A",IF('Source PD'!$B$842,"N/A(D)","")))))</f>
        <v/>
      </c>
      <c r="J50" s="394" t="str">
        <f>IF(Checkliste!I50="N/A(D)",'Source PD'!$D$825&amp;'Source PD'!$D$843,"")</f>
        <v/>
      </c>
      <c r="K50" s="158"/>
      <c r="L50" s="396"/>
      <c r="M50" s="396" t="str">
        <f t="shared" si="5"/>
        <v/>
      </c>
      <c r="N50" s="396" t="str">
        <f t="shared" si="6"/>
        <v/>
      </c>
      <c r="O50" s="396" t="str">
        <f t="shared" si="9"/>
        <v/>
      </c>
      <c r="P50" s="396"/>
      <c r="Q50" s="396">
        <v>1</v>
      </c>
      <c r="R50" s="396"/>
      <c r="S50" s="396"/>
      <c r="T50" s="396"/>
      <c r="U50" s="396"/>
      <c r="V50" s="396"/>
      <c r="W50" s="396"/>
      <c r="X50" s="396"/>
      <c r="Y50" s="396"/>
      <c r="Z50" s="396"/>
      <c r="AA50" s="431" t="str">
        <f>IF(Source_CL!J50=0,"",Source_CL!I50)</f>
        <v>Journal des cultures (FO)
Auditeur : vérifier les enregistrements relatifs à différentes applications, documenter un exemple concret dans la CL</v>
      </c>
    </row>
    <row r="51" spans="1:27" ht="24.6" customHeight="1" x14ac:dyDescent="0.25">
      <c r="A51" s="449" t="str">
        <f>Source_CL!A51</f>
        <v>5.2.2</v>
      </c>
      <c r="B51" s="44" t="str">
        <f>IF(Source_CL!B51="","",Source_CL!B51)</f>
        <v>+</v>
      </c>
      <c r="C51" s="158" t="str">
        <f>Source_CL!C51</f>
        <v>Date d'application (jour/mois/année).</v>
      </c>
      <c r="D51" s="158" t="str">
        <f>IF(Source_CL!F51=0,"",Source_CL!F51)</f>
        <v/>
      </c>
      <c r="E51" s="158"/>
      <c r="F51" s="457"/>
      <c r="G51" s="457"/>
      <c r="H51" s="457" t="str">
        <f>IF('Source PD'!$B$842,"D","")</f>
        <v/>
      </c>
      <c r="I51" s="63" t="str">
        <f>IF(F51&lt;&gt;"",$F$1,IF(G51&lt;&gt;"",$G$1,IF(H51="D","N/A(D)",IF(H51&lt;&gt;"","N/A",IF('Source PD'!$B$842,"N/A(D)","")))))</f>
        <v/>
      </c>
      <c r="J51" s="394" t="str">
        <f>IF(Checkliste!I51="N/A(D)",'Source PD'!$D$825&amp;'Source PD'!$D$843,"")</f>
        <v/>
      </c>
      <c r="K51" s="158" t="s">
        <v>172</v>
      </c>
      <c r="L51" s="396" t="s">
        <v>168</v>
      </c>
      <c r="M51" s="396" t="str">
        <f t="shared" si="5"/>
        <v/>
      </c>
      <c r="N51" s="396" t="str">
        <f t="shared" si="6"/>
        <v/>
      </c>
      <c r="O51" s="396" t="str">
        <f t="shared" si="9"/>
        <v/>
      </c>
      <c r="P51" s="396"/>
      <c r="Q51" s="396">
        <v>1</v>
      </c>
      <c r="R51" s="396"/>
      <c r="S51" s="396"/>
      <c r="T51" s="396">
        <f t="shared" ref="T51:T56" si="10">IF(OR(LEFT(F51,1)= " ",LEFT(G51,1)=" ",LEFT(H51,1)=" ",F51&amp;G51&amp;H51=""),21,"")</f>
        <v>21</v>
      </c>
      <c r="U51" s="396" t="str">
        <f t="shared" ref="U51:U56" si="11">IF(G51&lt;&gt;"",22,"")</f>
        <v/>
      </c>
      <c r="V51" s="396"/>
      <c r="W51" s="396"/>
      <c r="X51" s="396"/>
      <c r="Y51" s="396"/>
      <c r="Z51" s="396"/>
      <c r="AA51" s="431" t="str">
        <f>IF(Source_CL!J51=0,"",Source_CL!I51)</f>
        <v>dito</v>
      </c>
    </row>
    <row r="52" spans="1:27" ht="24" customHeight="1" x14ac:dyDescent="0.25">
      <c r="A52" s="449" t="str">
        <f>Source_CL!A52</f>
        <v>5.2.3</v>
      </c>
      <c r="B52" s="44" t="str">
        <f>IF(Source_CL!B52="","",Source_CL!B52)</f>
        <v>+</v>
      </c>
      <c r="C52" s="158" t="str">
        <f>Source_CL!C52</f>
        <v>Nom commercial et teneur en nutriments (p.ex. 17-17-17).</v>
      </c>
      <c r="D52" s="158" t="str">
        <f>IF(Source_CL!F52=0,"",Source_CL!F52)</f>
        <v>-</v>
      </c>
      <c r="E52" s="158"/>
      <c r="F52" s="457"/>
      <c r="G52" s="457"/>
      <c r="H52" s="457" t="str">
        <f>IF('Source PD'!$B$842,"D","")</f>
        <v/>
      </c>
      <c r="I52" s="63" t="str">
        <f>IF(F52&lt;&gt;"",$F$1,IF(G52&lt;&gt;"",$G$1,IF(H52="D","N/A(D)",IF(H52&lt;&gt;"","N/A",IF('Source PD'!$B$842,"N/A(D)","")))))</f>
        <v/>
      </c>
      <c r="J52" s="394" t="str">
        <f>IF(Checkliste!I52="N/A(D)",'Source PD'!$D$825&amp;'Source PD'!$D$843,"")</f>
        <v/>
      </c>
      <c r="K52" s="158" t="s">
        <v>172</v>
      </c>
      <c r="L52" s="396" t="s">
        <v>168</v>
      </c>
      <c r="M52" s="396" t="str">
        <f t="shared" si="5"/>
        <v/>
      </c>
      <c r="N52" s="396" t="str">
        <f t="shared" si="6"/>
        <v/>
      </c>
      <c r="O52" s="396" t="str">
        <f t="shared" si="9"/>
        <v/>
      </c>
      <c r="P52" s="396"/>
      <c r="Q52" s="396">
        <v>1</v>
      </c>
      <c r="R52" s="396"/>
      <c r="S52" s="396"/>
      <c r="T52" s="396">
        <f t="shared" si="10"/>
        <v>21</v>
      </c>
      <c r="U52" s="396" t="str">
        <f t="shared" si="11"/>
        <v/>
      </c>
      <c r="V52" s="396"/>
      <c r="W52" s="396"/>
      <c r="X52" s="396"/>
      <c r="Y52" s="396"/>
      <c r="Z52" s="396"/>
      <c r="AA52" s="431" t="str">
        <f>IF(Source_CL!J52=0,"",Source_CL!I52)</f>
        <v>dito</v>
      </c>
    </row>
    <row r="53" spans="1:27" ht="22.35" customHeight="1" x14ac:dyDescent="0.25">
      <c r="A53" s="449" t="str">
        <f>Source_CL!A53</f>
        <v>5.2.4</v>
      </c>
      <c r="B53" s="44" t="str">
        <f>IF(Source_CL!B53="","",Source_CL!B53)</f>
        <v>+</v>
      </c>
      <c r="C53" s="158" t="str">
        <f>Source_CL!C53</f>
        <v>Quantité de produit appliqué en poids ou en volume.</v>
      </c>
      <c r="D53" s="158" t="str">
        <f>IF(Source_CL!F53=0,"",Source_CL!F53)</f>
        <v>-</v>
      </c>
      <c r="E53" s="158"/>
      <c r="F53" s="457"/>
      <c r="G53" s="457"/>
      <c r="H53" s="457" t="str">
        <f>IF('Source PD'!$B$842,"D","")</f>
        <v/>
      </c>
      <c r="I53" s="63" t="str">
        <f>IF(F53&lt;&gt;"",$F$1,IF(G53&lt;&gt;"",$G$1,IF(H53="D","N/A(D)",IF(H53&lt;&gt;"","N/A",IF('Source PD'!$B$842,"N/A(D)","")))))</f>
        <v/>
      </c>
      <c r="J53" s="394" t="str">
        <f>IF(Checkliste!I53="N/A(D)",'Source PD'!$D$825&amp;'Source PD'!$D$843,"")</f>
        <v/>
      </c>
      <c r="K53" s="158" t="s">
        <v>172</v>
      </c>
      <c r="L53" s="396" t="s">
        <v>168</v>
      </c>
      <c r="M53" s="396" t="str">
        <f t="shared" si="5"/>
        <v/>
      </c>
      <c r="N53" s="396" t="str">
        <f t="shared" si="6"/>
        <v/>
      </c>
      <c r="O53" s="396" t="str">
        <f t="shared" si="9"/>
        <v/>
      </c>
      <c r="P53" s="396"/>
      <c r="Q53" s="396">
        <v>1</v>
      </c>
      <c r="R53" s="396"/>
      <c r="S53" s="396"/>
      <c r="T53" s="396">
        <f t="shared" si="10"/>
        <v>21</v>
      </c>
      <c r="U53" s="396" t="str">
        <f t="shared" si="11"/>
        <v/>
      </c>
      <c r="V53" s="396"/>
      <c r="W53" s="396"/>
      <c r="X53" s="396"/>
      <c r="Y53" s="396"/>
      <c r="Z53" s="396"/>
      <c r="AA53" s="431" t="str">
        <f>IF(Source_CL!J53=0,"",Source_CL!I53)</f>
        <v>dito</v>
      </c>
    </row>
    <row r="54" spans="1:27" ht="58.35" customHeight="1" x14ac:dyDescent="0.25">
      <c r="A54" s="449" t="str">
        <f>Source_CL!A54</f>
        <v>5.2.5</v>
      </c>
      <c r="B54" s="44" t="str">
        <f>IF(Source_CL!B54="","",Source_CL!B54)</f>
        <v>+</v>
      </c>
      <c r="C54" s="158" t="str">
        <f>Source_CL!C54</f>
        <v>Technique d'application (irrigation ou apport mécanique). Si l'apport d'engrais se fait toujours avec la même machine, il peut être déclaré de manière globale.</v>
      </c>
      <c r="D54" s="158" t="str">
        <f>IF(Source_CL!F54=0,"",Source_CL!F54)</f>
        <v>Si plusieurs machines sont utilisées, des codes chiffrés/abréviations peuvent être définis et ils seront également utilisés dans les journaux.</v>
      </c>
      <c r="E54" s="158"/>
      <c r="F54" s="457"/>
      <c r="G54" s="457"/>
      <c r="H54" s="457" t="str">
        <f>IF('Source PD'!$B$842,"D",IF('Deklaration 3'!D19=1,"",""))</f>
        <v/>
      </c>
      <c r="I54" s="63" t="str">
        <f>IF(F54="D",Source!D280,IF(F54&lt;&gt;"",F1,IF(G54&lt;&gt;"",G1,IF(H54="D","N/A(D)",IF(H54&lt;&gt;"","N/A",IF('Source PD'!$B$842,"N/A(D)",IF('Deklaration 3'!D19=1,Source!D280,"")))))))</f>
        <v/>
      </c>
      <c r="J54" s="394" t="str">
        <f>IF('Source PD'!$B$842,'Source PD'!$D$825&amp;'Source PD'!$D$843,IF('Deklaration 3'!D19=1,'Source PD'!$D$825&amp;Source!D883&amp;'Deklaration 3'!C20,""))</f>
        <v/>
      </c>
      <c r="K54" s="158" t="s">
        <v>172</v>
      </c>
      <c r="L54" s="396" t="s">
        <v>168</v>
      </c>
      <c r="M54" s="396" t="str">
        <f t="shared" si="5"/>
        <v/>
      </c>
      <c r="N54" s="396" t="str">
        <f t="shared" si="6"/>
        <v/>
      </c>
      <c r="O54" s="396" t="str">
        <f t="shared" si="9"/>
        <v/>
      </c>
      <c r="P54" s="396"/>
      <c r="Q54" s="396">
        <v>1</v>
      </c>
      <c r="R54" s="396"/>
      <c r="S54" s="396"/>
      <c r="T54" s="396">
        <f t="shared" si="10"/>
        <v>21</v>
      </c>
      <c r="U54" s="396" t="str">
        <f t="shared" si="11"/>
        <v/>
      </c>
      <c r="V54" s="396"/>
      <c r="W54" s="396"/>
      <c r="X54" s="396"/>
      <c r="Y54" s="396"/>
      <c r="Z54" s="396"/>
      <c r="AA54" s="431" t="str">
        <f>IF(Source_CL!J54=0,"",Source_CL!I54)</f>
        <v>dito</v>
      </c>
    </row>
    <row r="55" spans="1:27" ht="48.6" customHeight="1" x14ac:dyDescent="0.25">
      <c r="A55" s="449" t="str">
        <f>Source_CL!A55</f>
        <v>5.2.6</v>
      </c>
      <c r="B55" s="44" t="str">
        <f>IF(Source_CL!B55="","",Source_CL!B55)</f>
        <v>+</v>
      </c>
      <c r="C55" s="158" t="str">
        <f>Source_CL!C55</f>
        <v>Nom de l'opérateur. 
Si l'application d'engrais est toujours effectuée par la même personne, le nom de l'opérateur peut être enregistré une fois de manière globale.</v>
      </c>
      <c r="D55" s="158" t="str">
        <f>IF(Source_CL!F55=0,"",Source_CL!F55)</f>
        <v>Si l'application d'engrais se fait exceptionnellement par une autre personne, il faut dans ce cas enregistrer l'opérateur dans le journal.</v>
      </c>
      <c r="E55" s="158"/>
      <c r="F55" s="457"/>
      <c r="G55" s="457"/>
      <c r="H55" s="457" t="str">
        <f>IF('Source PD'!$B$842,"D",IF('Deklaration 3'!D19=1,"",""))</f>
        <v/>
      </c>
      <c r="I55" s="63" t="str">
        <f>IF(F55="D",Source!D280,IF(F55&lt;&gt;"",F1,IF(G55&lt;&gt;"",G1,IF(H55="D","N/A(D)",IF(H55&lt;&gt;"","N/A",IF('Source PD'!$B$842,"N/A(D)",IF('Deklaration 3'!D31=1,Source!D280,"")))))))</f>
        <v/>
      </c>
      <c r="J55" s="394" t="str">
        <f>IF('Source PD'!$B$842,'Source PD'!$D$825&amp;'Source PD'!$D$843,IF('Deklaration 3'!D31=1,'Source PD'!$D$825&amp;Source!D880&amp;'Deklaration 3'!C32,""))</f>
        <v/>
      </c>
      <c r="K55" s="158" t="s">
        <v>172</v>
      </c>
      <c r="L55" s="396" t="s">
        <v>168</v>
      </c>
      <c r="M55" s="396" t="str">
        <f t="shared" si="5"/>
        <v/>
      </c>
      <c r="N55" s="396" t="str">
        <f t="shared" si="6"/>
        <v/>
      </c>
      <c r="O55" s="396" t="str">
        <f t="shared" si="9"/>
        <v/>
      </c>
      <c r="P55" s="396"/>
      <c r="Q55" s="396">
        <v>1</v>
      </c>
      <c r="R55" s="396"/>
      <c r="S55" s="396"/>
      <c r="T55" s="396">
        <f t="shared" si="10"/>
        <v>21</v>
      </c>
      <c r="U55" s="396" t="str">
        <f t="shared" si="11"/>
        <v/>
      </c>
      <c r="V55" s="396"/>
      <c r="W55" s="396"/>
      <c r="X55" s="396"/>
      <c r="Y55" s="396"/>
      <c r="Z55" s="396"/>
      <c r="AA55" s="431" t="str">
        <f>IF(Source_CL!J55=0,"",Source_CL!I55)</f>
        <v>dito</v>
      </c>
    </row>
    <row r="56" spans="1:27" ht="90.75" customHeight="1" x14ac:dyDescent="0.25">
      <c r="A56" s="449" t="str">
        <f>Source_CL!A56</f>
        <v>5.2.7</v>
      </c>
      <c r="B56" s="44" t="str">
        <f>IF(Source_CL!B56="","",Source_CL!B56)</f>
        <v>+-</v>
      </c>
      <c r="C56" s="158" t="str">
        <f>Source_CL!C56</f>
        <v xml:space="preserve">Les paramètres suivants sont disponibles pour la consommation d'engrais :
- kg d'azote utilisé par ha/an (engrais organiques et anorganiques)
- kg de phosphore utilisés par ha/an (engrais organiques et anorganiques).
Pour les petites structures (p. ex. les serres), une surface de production plus petite peut être choisie pour le calcul. </v>
      </c>
      <c r="D56" s="158" t="str">
        <f>IF(Source_CL!F56=0,"",Source_CL!F56)</f>
        <v>L'objectif de cette recommandation est de comparer la quantité d'engrais utilisée avec la quantité de production et la qualité des produits et d'observer les évolutions.
Le calcul s'effectue de préférence sur la base de l'inventaire annuel et des achats/sorties, convertis en éléments nutritifs purs et en hectares de culture.</v>
      </c>
      <c r="E56" s="158"/>
      <c r="F56" s="457"/>
      <c r="G56" s="457"/>
      <c r="H56" s="457" t="str">
        <f>IF('Source PD'!$B$842,"D","")</f>
        <v/>
      </c>
      <c r="I56" s="63" t="str">
        <f>IF(F56&lt;&gt;"",$F$1,IF(G56&lt;&gt;"",$G$1,IF(H56="D","N/A(D)",IF(H56&lt;&gt;"","N/A",IF('Source PD'!$B$842,"N/A(D)","")))))</f>
        <v/>
      </c>
      <c r="J56" s="394" t="str">
        <f>IF(Checkliste!I56="N/A(D)",'Source PD'!$D$825&amp;'Source PD'!$D$843,"")</f>
        <v/>
      </c>
      <c r="K56" s="158" t="s">
        <v>172</v>
      </c>
      <c r="L56" s="396" t="s">
        <v>168</v>
      </c>
      <c r="M56" s="396" t="str">
        <f t="shared" si="5"/>
        <v/>
      </c>
      <c r="N56" s="396" t="str">
        <f t="shared" si="6"/>
        <v/>
      </c>
      <c r="O56" s="396" t="str">
        <f t="shared" si="9"/>
        <v/>
      </c>
      <c r="P56" s="396"/>
      <c r="Q56" s="396">
        <v>1</v>
      </c>
      <c r="R56" s="396"/>
      <c r="S56" s="396"/>
      <c r="T56" s="396">
        <f t="shared" si="10"/>
        <v>21</v>
      </c>
      <c r="U56" s="396" t="str">
        <f t="shared" si="11"/>
        <v/>
      </c>
      <c r="V56" s="396"/>
      <c r="W56" s="396"/>
      <c r="X56" s="396"/>
      <c r="Y56" s="396"/>
      <c r="Z56" s="396"/>
      <c r="AA56" s="431" t="str">
        <f>IF(Source_CL!J56=0,"",Source_CL!I56)</f>
        <v>Journal de fumure (FO), bulletins de livraison d'engrais.
Auditeur : vérifier les enregistrements. Si les paramètres peuvent être calculés, noter un exemple.</v>
      </c>
    </row>
    <row r="57" spans="1:27" s="347" customFormat="1" x14ac:dyDescent="0.25">
      <c r="A57" s="449" t="str">
        <f>Source_CL!A57</f>
        <v>5.3</v>
      </c>
      <c r="B57" s="44" t="str">
        <f>IF(Source_CL!B57="","",Source_CL!B57)</f>
        <v/>
      </c>
      <c r="C57" s="627" t="str">
        <f>Source_CL!C57</f>
        <v>5.3 Stockage d'engrais et de biostimulateurs</v>
      </c>
      <c r="D57" s="627"/>
      <c r="E57" s="432"/>
      <c r="F57" s="45"/>
      <c r="G57" s="45"/>
      <c r="H57" s="45"/>
      <c r="I57" s="456" t="s">
        <v>3185</v>
      </c>
      <c r="J57" s="68"/>
      <c r="K57" s="432"/>
      <c r="L57" s="434"/>
      <c r="M57" s="396" t="str">
        <f t="shared" si="5"/>
        <v/>
      </c>
      <c r="N57" s="396" t="str">
        <f t="shared" si="6"/>
        <v/>
      </c>
      <c r="O57" s="396" t="str">
        <f t="shared" si="9"/>
        <v/>
      </c>
      <c r="P57" s="396" t="str">
        <f>IF(COUNTIF(I58:I63,"="&amp;"Nein")&gt;0,"Falsch","Wahr")</f>
        <v>Wahr</v>
      </c>
      <c r="Q57" s="434">
        <v>1</v>
      </c>
      <c r="R57" s="434">
        <v>5</v>
      </c>
      <c r="S57" s="434">
        <v>6</v>
      </c>
      <c r="T57" s="434">
        <f>IF(T59&amp;T60&amp;T61&amp;T62&amp;T63&amp;T64&amp;T65&amp;T66&amp;T67&amp;T68="","",21)</f>
        <v>21</v>
      </c>
      <c r="U57" s="434"/>
      <c r="V57" s="434"/>
      <c r="W57" s="434"/>
      <c r="X57" s="434"/>
      <c r="Y57" s="434"/>
      <c r="Z57" s="434"/>
      <c r="AA57" s="431" t="str">
        <f>IF(Source_CL!J57=0,"",Source_CL!I57)</f>
        <v/>
      </c>
    </row>
    <row r="58" spans="1:27" s="347" customFormat="1" ht="120" x14ac:dyDescent="0.25">
      <c r="A58" s="449" t="str">
        <f>Source_CL!A58</f>
        <v>5.3.1</v>
      </c>
      <c r="B58" s="44" t="str">
        <f>IF(Source_CL!B58="","",Source_CL!B58)</f>
        <v>+</v>
      </c>
      <c r="C58" s="158" t="str">
        <f>Source_CL!C58</f>
        <v>Minimum un inventaire annuel des engrais anorganiques et de biostimulateurs est disponible. L'achat (factures, bulletins de livraison) et l'utilisation sont documentés en continu de telle manière que le stock actuel puisse être établi.</v>
      </c>
      <c r="D58" s="158" t="str">
        <f>IF(Source_CL!F58=0,"",Source_CL!F58)</f>
        <v>Une saisie électronique des entrées et sorties avec un solde automatique des inventaires est recommandable mais n'est pas exigée.</v>
      </c>
      <c r="E58" s="432"/>
      <c r="F58" s="457"/>
      <c r="G58" s="457"/>
      <c r="H58" s="457" t="str">
        <f>IF('Source PD'!$B$853,"D","")</f>
        <v/>
      </c>
      <c r="I58" s="63" t="str">
        <f>IF(F58&lt;&gt;"",$F$1,IF(G58&lt;&gt;"",$G$1,IF(H58="D","N/A(D)",IF(H58&lt;&gt;"","N/A",IF('Source PD'!$B$853,"N/A(D)","")))))</f>
        <v/>
      </c>
      <c r="J58" s="394" t="str">
        <f>IF(Checkliste!I58="N/A(D)",'Source PD'!$D$825&amp;'Source PD'!$D$854,"")</f>
        <v/>
      </c>
      <c r="K58" s="432"/>
      <c r="L58" s="434"/>
      <c r="M58" s="396" t="str">
        <f t="shared" si="5"/>
        <v/>
      </c>
      <c r="N58" s="396" t="str">
        <f t="shared" si="6"/>
        <v/>
      </c>
      <c r="O58" s="396" t="str">
        <f t="shared" si="9"/>
        <v/>
      </c>
      <c r="P58" s="432"/>
      <c r="Q58" s="434"/>
      <c r="R58" s="434"/>
      <c r="S58" s="434"/>
      <c r="T58" s="434"/>
      <c r="U58" s="434"/>
      <c r="V58" s="434"/>
      <c r="W58" s="434"/>
      <c r="X58" s="434"/>
      <c r="Y58" s="434"/>
      <c r="Z58" s="434"/>
      <c r="AA58" s="431" t="str">
        <f>IF(Source_CL!J58=0,"",Source_CL!I58)</f>
        <v>Inventaire des engrais et biostimulateurs (FO)
Achat d'engrais et de biostimulateurs (FO)
Journal des cultures (FO)
Auditeur : à l'aide d'un exemple, comparer le dernier inventaire avec le stock et les enregistrements d'engrais / les achats supplémentaires.</v>
      </c>
    </row>
    <row r="59" spans="1:27" ht="114.75" x14ac:dyDescent="0.25">
      <c r="A59" s="449" t="str">
        <f>Source_CL!A59</f>
        <v>5.3.2</v>
      </c>
      <c r="B59" s="44" t="str">
        <f>IF(Source_CL!B59="","",Source_CL!B59)</f>
        <v>+</v>
      </c>
      <c r="C59" s="158" t="str">
        <f>Source_CL!C59</f>
        <v>Les engrais et les biostimulateurs doivent être stockés de manière à éviter toute contamination croisée : séparément des produits récoltés et dans un local séparé des produits phytosanitaires ; pour les PPh, au moins dans un compartiment séparé par un mur robuste ou un couloir.
Les engrais et les biostimulateurs appliqués en même temps que les PPh (p. ex. les micronutriments ou les engrais foliaires) peuvent être stockés avec les PPh, à condition que chacun d'entre eux soit conservé dans des conteneurs fermés.</v>
      </c>
      <c r="D59" s="158" t="str">
        <f>IF(Source_CL!F59=0,"",Source_CL!F59)</f>
        <v>Les engrais anorganiques peuvent également être conservés dans l'entrepôt des produits phytosanitaires, mais ils doivent être séparés de manière visible (air) et conservés dans des récipients. L'étiquetage doit exclure tout risque de confusion entre les engrais et les produits phytosanitaires.</v>
      </c>
      <c r="E59" s="158"/>
      <c r="F59" s="457"/>
      <c r="G59" s="457"/>
      <c r="H59" s="457" t="str">
        <f>IF('Source PD'!$B$853,"D","")</f>
        <v/>
      </c>
      <c r="I59" s="63" t="str">
        <f>IF(F59&lt;&gt;"",$F$1,IF(G59&lt;&gt;"",$G$1,IF(H59="D","N/A(D)",IF(H59&lt;&gt;"","N/A",IF('Source PD'!$B$853,"N/A(D)","")))))</f>
        <v/>
      </c>
      <c r="J59" s="394" t="str">
        <f>IF(Checkliste!I59="N/A(D)",'Source PD'!$D$825&amp;'Source PD'!$D$854,"")</f>
        <v/>
      </c>
      <c r="K59" s="158" t="s">
        <v>251</v>
      </c>
      <c r="L59" s="396"/>
      <c r="M59" s="396" t="str">
        <f t="shared" si="5"/>
        <v/>
      </c>
      <c r="N59" s="396" t="str">
        <f t="shared" si="6"/>
        <v/>
      </c>
      <c r="O59" s="396" t="str">
        <f t="shared" si="9"/>
        <v/>
      </c>
      <c r="P59" s="396"/>
      <c r="Q59" s="396">
        <v>1</v>
      </c>
      <c r="R59" s="396">
        <v>5</v>
      </c>
      <c r="S59" s="396"/>
      <c r="T59" s="396">
        <f t="shared" ref="T59:T68" si="12">IF(OR(LEFT(F59,1)= " ",LEFT(G59,1)=" ",LEFT(H59,1)=" ",F59&amp;G59&amp;H59=""),21,"")</f>
        <v>21</v>
      </c>
      <c r="U59" s="396" t="str">
        <f t="shared" ref="U59:U72" si="13">IF(G59&lt;&gt;"",22,"")</f>
        <v/>
      </c>
      <c r="V59" s="396"/>
      <c r="W59" s="396"/>
      <c r="X59" s="396"/>
      <c r="Y59" s="396"/>
      <c r="Z59" s="396"/>
      <c r="AA59" s="431" t="str">
        <f>IF(Source_CL!J59=0,"",Source_CL!I59)</f>
        <v>Auditeur: contrôle visuel</v>
      </c>
    </row>
    <row r="60" spans="1:27" ht="102" x14ac:dyDescent="0.25">
      <c r="A60" s="449" t="str">
        <f>Source_CL!A60</f>
        <v>5.3.3</v>
      </c>
      <c r="B60" s="44" t="str">
        <f>IF(Source_CL!B60="","",Source_CL!B60)</f>
        <v>+</v>
      </c>
      <c r="C60" s="158" t="str">
        <f>Source_CL!C60</f>
        <v>Les engrais anorganiques doivent être stockés sous abri. Ils doivent être protégés des rayons du soleil, du gel et de la pluie et/ou de la condensation.
L'entrepôt doit être bien ventilé. Pas de stockage direct sur le sol, bien que les engrais calcaires puissent être stockés dans les champs. Les grands récipients d'engrais liquides peuvent être stockés à l'extérieur, pour autant qu'il n'y a pas de restrictions à ce sujet dans la fiche de données de sécurité.</v>
      </c>
      <c r="D60" s="158" t="str">
        <f>IF(Source_CL!F60=0,"",Source_CL!F60)</f>
        <v>Les engrais spéciaux sensibles au gel (par ex. engrais liquides, engrais dépôt) doivent être entreposés à l'abri du gel.
Bonne aération et protection contre l'eau de pluie et/ou la condensation.
Un stockage sur palettes à même le sol est autorisé.</v>
      </c>
      <c r="E60" s="158"/>
      <c r="F60" s="457"/>
      <c r="G60" s="457"/>
      <c r="H60" s="457" t="str">
        <f>IF('Source PD'!$B$853,"D","")</f>
        <v/>
      </c>
      <c r="I60" s="63" t="str">
        <f>IF(F60&lt;&gt;"",$F$1,IF(G60&lt;&gt;"",$G$1,IF(H60="D","N/A(D)",IF(H60&lt;&gt;"","N/A",IF('Source PD'!$B$853,"N/A(D)","")))))</f>
        <v/>
      </c>
      <c r="J60" s="394" t="str">
        <f>IF(Checkliste!I60="N/A(D)",'Source PD'!$D$825&amp;'Source PD'!$D$854,"")</f>
        <v/>
      </c>
      <c r="K60" s="158" t="s">
        <v>253</v>
      </c>
      <c r="L60" s="396"/>
      <c r="M60" s="396" t="str">
        <f t="shared" si="5"/>
        <v/>
      </c>
      <c r="N60" s="396" t="str">
        <f t="shared" si="6"/>
        <v/>
      </c>
      <c r="O60" s="396" t="str">
        <f t="shared" si="9"/>
        <v/>
      </c>
      <c r="P60" s="396"/>
      <c r="Q60" s="396">
        <v>5</v>
      </c>
      <c r="R60" s="396"/>
      <c r="S60" s="396"/>
      <c r="T60" s="396">
        <f t="shared" si="12"/>
        <v>21</v>
      </c>
      <c r="U60" s="396" t="str">
        <f t="shared" si="13"/>
        <v/>
      </c>
      <c r="V60" s="396"/>
      <c r="W60" s="396"/>
      <c r="X60" s="396"/>
      <c r="Y60" s="396"/>
      <c r="Z60" s="396"/>
      <c r="AA60" s="431" t="str">
        <f>IF(Source_CL!J60=0,"",Source_CL!I60)</f>
        <v>Auditeur: contrôle visuel</v>
      </c>
    </row>
    <row r="61" spans="1:27" ht="46.35" customHeight="1" x14ac:dyDescent="0.25">
      <c r="A61" s="449" t="str">
        <f>Source_CL!A61</f>
        <v>5.3.4</v>
      </c>
      <c r="B61" s="44" t="str">
        <f>IF(Source_CL!B61="","",Source_CL!B61)</f>
        <v>+</v>
      </c>
      <c r="C61" s="158" t="str">
        <f>Source_CL!C61</f>
        <v>Les engrais anorganiques doivent être entreposés dans un endroit exempt de déchets ou de nids de rongeurs. Les engrais renversés ou déversés doivent être éliminés.</v>
      </c>
      <c r="D61" s="158" t="str">
        <f>IF(Source_CL!F61=0,"",Source_CL!F61)</f>
        <v>La protection contre les rongeurs est remplie par un stockage propre.</v>
      </c>
      <c r="E61" s="158"/>
      <c r="F61" s="457"/>
      <c r="G61" s="457"/>
      <c r="H61" s="457" t="str">
        <f>IF('Source PD'!$B$853,"D","")</f>
        <v/>
      </c>
      <c r="I61" s="63" t="str">
        <f>IF(F61&lt;&gt;"",$F$1,IF(G61&lt;&gt;"",$G$1,IF(H61="D","N/A(D)",IF(H61&lt;&gt;"","N/A",IF('Source PD'!$B$853,"N/A(D)","")))))</f>
        <v/>
      </c>
      <c r="J61" s="394" t="str">
        <f>IF(Checkliste!I61="N/A(D)",'Source PD'!$D$825&amp;'Source PD'!$D$854,"")</f>
        <v/>
      </c>
      <c r="K61" s="158" t="s">
        <v>253</v>
      </c>
      <c r="L61" s="396"/>
      <c r="M61" s="396" t="str">
        <f t="shared" si="5"/>
        <v/>
      </c>
      <c r="N61" s="396" t="str">
        <f t="shared" si="6"/>
        <v/>
      </c>
      <c r="O61" s="396" t="str">
        <f t="shared" si="9"/>
        <v/>
      </c>
      <c r="P61" s="396"/>
      <c r="Q61" s="396">
        <v>5</v>
      </c>
      <c r="R61" s="396"/>
      <c r="S61" s="396"/>
      <c r="T61" s="396">
        <f t="shared" si="12"/>
        <v>21</v>
      </c>
      <c r="U61" s="396" t="str">
        <f t="shared" si="13"/>
        <v/>
      </c>
      <c r="V61" s="396"/>
      <c r="W61" s="396"/>
      <c r="X61" s="396"/>
      <c r="Y61" s="396"/>
      <c r="Z61" s="396"/>
      <c r="AA61" s="431" t="str">
        <f>IF(Source_CL!J61=0,"",Source_CL!I61)</f>
        <v>Auditeur : contrôle visuel de la propreté autour de l'engrais</v>
      </c>
    </row>
    <row r="62" spans="1:27" ht="97.35" customHeight="1" x14ac:dyDescent="0.25">
      <c r="A62" s="449" t="str">
        <f>Source_CL!A62</f>
        <v>5.3.5</v>
      </c>
      <c r="B62" s="44" t="str">
        <f>IF(Source_CL!B62="","",Source_CL!B62)</f>
        <v>++</v>
      </c>
      <c r="C62" s="158" t="str">
        <f>Source_CL!C62</f>
        <v>Les engrais et les biostimulateurs doivent être stockés de manière à éviter la contamination des sources d'eau.
Engrais liquides : bac de rétention ou barrière imperméable d'une capacité de 110% du plus grand récipient.
Les engrais organiques doivent être stockés sur une surface prévue à cet effet. Celle-ci est située à au moins 25 m d'une source d'eau ou des mesures de construction appropriées ont été prises.</v>
      </c>
      <c r="D62" s="158" t="str">
        <f>IF(Source_CL!F62=0,"",Source_CL!F62)</f>
        <v>Par engrais liquides, on entend les solutions fertilisantes et les engrais sous forme liquide avec une teneur pure de fertilisants de plus de 1% (N, P, K, Mg, Mn, Bor).
Il ne doit y avoir aucun risque de déversement dans les eaux si des engrais minéraux se répandent. Dès 200 litres d'engrais liquide : bac de rétention; couvrir les engrais granulés et en poudre.</v>
      </c>
      <c r="E62" s="158"/>
      <c r="F62" s="457"/>
      <c r="G62" s="457"/>
      <c r="H62" s="457" t="str">
        <f>IF('Source PD'!$B$853,"D","")</f>
        <v/>
      </c>
      <c r="I62" s="63" t="str">
        <f>IF(F62&lt;&gt;"",$F$1,IF(G62&lt;&gt;"",$G$1,IF(H62="D","N/A(D)",IF(H62&lt;&gt;"","N/A",IF('Source PD'!$B$853,"N/A(D)","")))))</f>
        <v/>
      </c>
      <c r="J62" s="394" t="str">
        <f>IF(Checkliste!I62="N/A(D)",'Source PD'!$D$825&amp;'Source PD'!$D$854,"")</f>
        <v/>
      </c>
      <c r="K62" s="158" t="s">
        <v>253</v>
      </c>
      <c r="L62" s="396"/>
      <c r="M62" s="396" t="str">
        <f t="shared" si="5"/>
        <v/>
      </c>
      <c r="N62" s="396" t="str">
        <f t="shared" si="6"/>
        <v/>
      </c>
      <c r="O62" s="396" t="str">
        <f t="shared" si="9"/>
        <v/>
      </c>
      <c r="P62" s="396"/>
      <c r="Q62" s="396">
        <v>5</v>
      </c>
      <c r="R62" s="396"/>
      <c r="S62" s="396"/>
      <c r="T62" s="396">
        <f t="shared" si="12"/>
        <v>21</v>
      </c>
      <c r="U62" s="396" t="str">
        <f t="shared" si="13"/>
        <v/>
      </c>
      <c r="V62" s="396"/>
      <c r="W62" s="396"/>
      <c r="X62" s="396"/>
      <c r="Y62" s="396"/>
      <c r="Z62" s="396"/>
      <c r="AA62" s="431" t="str">
        <f>IF(Source_CL!J62=0,"",Source_CL!I62)</f>
        <v>Auditeur: contrôle visuel</v>
      </c>
    </row>
    <row r="63" spans="1:27" ht="52.5" customHeight="1" x14ac:dyDescent="0.25">
      <c r="A63" s="449" t="str">
        <f>Source_CL!A63</f>
        <v>5.3.6</v>
      </c>
      <c r="B63" s="44" t="str">
        <f>IF(Source_CL!B63="","",Source_CL!B63)</f>
        <v>+</v>
      </c>
      <c r="C63" s="158" t="str">
        <f>Source_CL!C63</f>
        <v>Les concentrés acides doivent être entreposés séparément des autres matériaux dans un local fermant à clé, à moins qu'ils ne soient entreposés conformément aux exigences sur l'entreposage des produits phytosanitaires.</v>
      </c>
      <c r="D63" s="158" t="str">
        <f>IF(Source_CL!F63=0,"",Source_CL!F63)</f>
        <v>Le dépôt pour les concentrés acides doit au moins être mis sous clé (par ex. local séparé ou réduit grillagé) ou répondre aux exigences sur l'entreposage des produits phytosanitaires.</v>
      </c>
      <c r="E63" s="158"/>
      <c r="F63" s="457"/>
      <c r="G63" s="457"/>
      <c r="H63" s="457" t="str">
        <f>IF('Source PD'!$B$855,"D","")</f>
        <v/>
      </c>
      <c r="I63" s="63" t="str">
        <f>IF(F63&lt;&gt;"",$F$1,IF(G63&lt;&gt;"",$G$1,IF(H63="D","N/A(D)",IF(H63&lt;&gt;"","N/A",IF('Source PD'!$B$855,"N/A(D)","")))))</f>
        <v/>
      </c>
      <c r="J63" s="394" t="str">
        <f>IF(Checkliste!I63="N/A(D)",'Source PD'!$D$825&amp;'Source PD'!$D$856,"")</f>
        <v/>
      </c>
      <c r="K63" s="158" t="s">
        <v>253</v>
      </c>
      <c r="L63" s="396"/>
      <c r="M63" s="396" t="str">
        <f t="shared" si="5"/>
        <v/>
      </c>
      <c r="N63" s="396" t="str">
        <f t="shared" si="6"/>
        <v/>
      </c>
      <c r="O63" s="396" t="str">
        <f t="shared" si="9"/>
        <v/>
      </c>
      <c r="P63" s="396"/>
      <c r="Q63" s="396">
        <v>5</v>
      </c>
      <c r="R63" s="396"/>
      <c r="S63" s="396"/>
      <c r="T63" s="396">
        <f t="shared" si="12"/>
        <v>21</v>
      </c>
      <c r="U63" s="396" t="str">
        <f t="shared" si="13"/>
        <v/>
      </c>
      <c r="V63" s="396"/>
      <c r="W63" s="396"/>
      <c r="X63" s="396"/>
      <c r="Y63" s="396"/>
      <c r="Z63" s="396"/>
      <c r="AA63" s="431" t="str">
        <f>IF(Source_CL!J63=0,"",Source_CL!I63)</f>
        <v>Auditeur: contrôle visuel</v>
      </c>
    </row>
    <row r="64" spans="1:27" ht="13.35" customHeight="1" x14ac:dyDescent="0.25">
      <c r="A64" s="449" t="str">
        <f>Source_CL!A64</f>
        <v>6</v>
      </c>
      <c r="B64" s="44" t="str">
        <f>IF(Source_CL!B64="","",Source_CL!B64)</f>
        <v/>
      </c>
      <c r="C64" s="627" t="str">
        <f>Source_CL!C64</f>
        <v>6. GESTION DE L'EAU</v>
      </c>
      <c r="D64" s="627"/>
      <c r="E64" s="158"/>
      <c r="F64" s="45"/>
      <c r="G64" s="45"/>
      <c r="H64" s="45"/>
      <c r="I64" s="456" t="s">
        <v>3185</v>
      </c>
      <c r="J64" s="68"/>
      <c r="K64" s="158" t="s">
        <v>253</v>
      </c>
      <c r="L64" s="396"/>
      <c r="M64" s="396" t="str">
        <f t="shared" si="5"/>
        <v/>
      </c>
      <c r="N64" s="396" t="str">
        <f t="shared" si="6"/>
        <v/>
      </c>
      <c r="O64" s="396" t="str">
        <f t="shared" si="9"/>
        <v/>
      </c>
      <c r="P64" s="396"/>
      <c r="Q64" s="396">
        <v>5</v>
      </c>
      <c r="R64" s="396"/>
      <c r="S64" s="396"/>
      <c r="T64" s="396">
        <f t="shared" si="12"/>
        <v>21</v>
      </c>
      <c r="U64" s="396" t="str">
        <f t="shared" si="13"/>
        <v/>
      </c>
      <c r="V64" s="396"/>
      <c r="W64" s="396"/>
      <c r="X64" s="396"/>
      <c r="Y64" s="396"/>
      <c r="Z64" s="396"/>
      <c r="AA64" s="431" t="str">
        <f>IF(Source_CL!J64=0,"",Source_CL!I64)</f>
        <v/>
      </c>
    </row>
    <row r="65" spans="1:27" x14ac:dyDescent="0.25">
      <c r="A65" s="449" t="str">
        <f>Source_CL!A65</f>
        <v>6.1</v>
      </c>
      <c r="B65" s="44" t="str">
        <f>IF(Source_CL!B65="","",Source_CL!B65)</f>
        <v/>
      </c>
      <c r="C65" s="627" t="str">
        <f>Source_CL!C65</f>
        <v>6.1 Sources d'eau</v>
      </c>
      <c r="D65" s="627"/>
      <c r="E65" s="158"/>
      <c r="F65" s="45"/>
      <c r="G65" s="45"/>
      <c r="H65" s="45"/>
      <c r="I65" s="456" t="s">
        <v>3185</v>
      </c>
      <c r="J65" s="68"/>
      <c r="K65" s="158" t="s">
        <v>260</v>
      </c>
      <c r="L65" s="396"/>
      <c r="M65" s="396" t="str">
        <f t="shared" si="5"/>
        <v/>
      </c>
      <c r="N65" s="396" t="str">
        <f t="shared" si="6"/>
        <v/>
      </c>
      <c r="O65" s="396" t="str">
        <f t="shared" si="9"/>
        <v/>
      </c>
      <c r="P65" s="396"/>
      <c r="Q65" s="396">
        <v>6</v>
      </c>
      <c r="R65" s="396"/>
      <c r="S65" s="396"/>
      <c r="T65" s="396">
        <f t="shared" si="12"/>
        <v>21</v>
      </c>
      <c r="U65" s="396" t="str">
        <f t="shared" si="13"/>
        <v/>
      </c>
      <c r="V65" s="396"/>
      <c r="W65" s="396"/>
      <c r="X65" s="396"/>
      <c r="Y65" s="396"/>
      <c r="Z65" s="396"/>
      <c r="AA65" s="431" t="str">
        <f>IF(Source_CL!J65=0,"",Source_CL!I65)</f>
        <v/>
      </c>
    </row>
    <row r="66" spans="1:27" ht="78.75" customHeight="1" x14ac:dyDescent="0.25">
      <c r="A66" s="449" t="str">
        <f>Source_CL!A66</f>
        <v>6.1.1</v>
      </c>
      <c r="B66" s="44" t="str">
        <f>IF(Source_CL!B66="","",Source_CL!B66)</f>
        <v>++</v>
      </c>
      <c r="C66" s="158" t="str">
        <f>Source_CL!C66</f>
        <v>Il existe une analyse des risques qui prend en compte l'impact environnemental de la gestion de l'eau dans l'entreprise (plein champ et serre, y compris post-récolte). Cela inclut le prélèvement d'eau (y compris la disponibilité suffisante des sources d'eau), le système d'irrigation ainsi que d'autres activités propres à l'exploitation. L'analyse des risques est revue chaque année ou en cas de modifications.</v>
      </c>
      <c r="D66" s="158" t="str">
        <f>IF(Source_CL!F66=0,"",Source_CL!F66)</f>
        <v>Signer l'analyse des risques comme preuve de la vérification annuelle.</v>
      </c>
      <c r="E66" s="158"/>
      <c r="F66" s="457"/>
      <c r="G66" s="457"/>
      <c r="H66" s="457"/>
      <c r="I66" s="63" t="str">
        <f>IF(F66&lt;&gt;"",$F$1,IF(G66&lt;&gt;"",$G$1,IF(H66&lt;&gt;"","N/A","")))</f>
        <v/>
      </c>
      <c r="J66" s="394"/>
      <c r="K66" s="158" t="s">
        <v>260</v>
      </c>
      <c r="L66" s="396"/>
      <c r="M66" s="396" t="str">
        <f t="shared" si="5"/>
        <v/>
      </c>
      <c r="N66" s="396" t="str">
        <f t="shared" si="6"/>
        <v/>
      </c>
      <c r="O66" s="396" t="str">
        <f t="shared" si="9"/>
        <v/>
      </c>
      <c r="P66" s="396"/>
      <c r="Q66" s="396">
        <v>6</v>
      </c>
      <c r="R66" s="396"/>
      <c r="S66" s="396"/>
      <c r="T66" s="396">
        <f t="shared" si="12"/>
        <v>21</v>
      </c>
      <c r="U66" s="396" t="str">
        <f t="shared" si="13"/>
        <v/>
      </c>
      <c r="V66" s="396"/>
      <c r="W66" s="396"/>
      <c r="X66" s="396"/>
      <c r="Y66" s="396"/>
      <c r="Z66" s="396"/>
      <c r="AA66" s="431" t="str">
        <f>IF(Source_CL!J66=0,"",Source_CL!I66)</f>
        <v>Analyse des risques liés à l'eau (CL)
Auditeur: vérifier l'analyse des risques et noter la date de la vérification</v>
      </c>
    </row>
    <row r="67" spans="1:27" ht="128.25" customHeight="1" x14ac:dyDescent="0.25">
      <c r="A67" s="449" t="str">
        <f>Source_CL!A67</f>
        <v>6.1.2</v>
      </c>
      <c r="B67" s="44" t="str">
        <f>IF(Source_CL!B67="","",Source_CL!B67)</f>
        <v>++</v>
      </c>
      <c r="C67" s="158" t="str">
        <f>Source_CL!C67</f>
        <v>Le système d'irrigation mis en place évite un gaspillage d'eau. Le système d'irrigation mis en place est économique et efficace pour le type de culture et il est reconnu en tant que tel dans le cadre des bonnes pratiques agricoles. Des mesures pour l'optimisation de l'utilisation de l'eau sont disponibles sur des fiches techniques de la branche.
Pour l'irrigation des cultures en plein champs, les infrastructures d'irrigation figurent sur le plan d'exploitation, p.ex. source/point de prélèvement d'eau, station de pompage, réservoir, canalisations fixes.
L'entretien des systèmes d'irrigation et la formation du personnel sont également définis.</v>
      </c>
      <c r="D67" s="158" t="str">
        <f>IF(Source_CL!F67=0,"",Source_CL!F67)</f>
        <v>Selon les recommandations des associations de la branche.</v>
      </c>
      <c r="E67" s="158"/>
      <c r="F67" s="457"/>
      <c r="G67" s="457"/>
      <c r="H67" s="457" t="str">
        <f>IF('Source PD'!$B$858,"D","")</f>
        <v/>
      </c>
      <c r="I67" s="63" t="str">
        <f>IF(F67&lt;&gt;"",$F$1,IF(G67&lt;&gt;"",$G$1,IF(H67="D","N/A(D)",IF(H67&lt;&gt;"","N/A",IF('Source PD'!$B$858,"N/A(D)","")))))</f>
        <v/>
      </c>
      <c r="J67" s="394" t="str">
        <f>IF(Checkliste!I67="N/A(D)",'Source PD'!$D$825&amp;'Source PD'!$D$859,"")</f>
        <v/>
      </c>
      <c r="K67" s="158"/>
      <c r="L67" s="396"/>
      <c r="M67" s="396" t="str">
        <f t="shared" si="5"/>
        <v/>
      </c>
      <c r="N67" s="396" t="str">
        <f t="shared" si="6"/>
        <v/>
      </c>
      <c r="O67" s="396" t="str">
        <f t="shared" si="9"/>
        <v/>
      </c>
      <c r="P67" s="396"/>
      <c r="Q67" s="396">
        <v>6</v>
      </c>
      <c r="R67" s="396"/>
      <c r="S67" s="396"/>
      <c r="T67" s="396">
        <f>IF(OR(LEFT(F67,1)= " ",LEFT(G67,1)=" ",LEFT(H67,1)=" ",F67&amp;G67&amp;H67=""),21,"")</f>
        <v>21</v>
      </c>
      <c r="U67" s="396" t="str">
        <f t="shared" si="13"/>
        <v/>
      </c>
      <c r="V67" s="396"/>
      <c r="W67" s="396"/>
      <c r="X67" s="396"/>
      <c r="Y67" s="396"/>
      <c r="Z67" s="396"/>
      <c r="AA67" s="431" t="str">
        <f>IF(Source_CL!J67=0,"",Source_CL!I67)</f>
        <v>Fiche d'information Irrigation / Arrosage (RL)
Plan d'ensemble de l'exploitation
Instruction des collaborateurs (CL)
Journal de maintenance et de réparations des appareils (FO)
Auditeur: vérifier le plan de l'exploitation (infrastructure pour l'irrigation indiquée?), contrôle visuel, questionnement oral.</v>
      </c>
    </row>
    <row r="68" spans="1:27" x14ac:dyDescent="0.25">
      <c r="A68" s="449" t="str">
        <f>Source_CL!A68</f>
        <v>6.2</v>
      </c>
      <c r="B68" s="44" t="str">
        <f>IF(Source_CL!B68="","",Source_CL!B68)</f>
        <v/>
      </c>
      <c r="C68" s="627" t="str">
        <f>Source_CL!C68</f>
        <v>6.2 Prévision des besoins en irrigation et de la disponibilité de l'eau</v>
      </c>
      <c r="D68" s="627"/>
      <c r="E68" s="158"/>
      <c r="F68" s="45"/>
      <c r="G68" s="45"/>
      <c r="H68" s="45"/>
      <c r="I68" s="494" t="s">
        <v>3185</v>
      </c>
      <c r="J68" s="68"/>
      <c r="K68" s="158" t="s">
        <v>260</v>
      </c>
      <c r="L68" s="396"/>
      <c r="M68" s="396" t="str">
        <f t="shared" si="5"/>
        <v/>
      </c>
      <c r="N68" s="396" t="str">
        <f t="shared" si="6"/>
        <v/>
      </c>
      <c r="O68" s="396" t="str">
        <f t="shared" ref="O68:O79" si="14">IF(I68="N/A",B68,IF(I68="N/A(D)",B68,""))</f>
        <v/>
      </c>
      <c r="P68" s="396"/>
      <c r="Q68" s="396">
        <v>6</v>
      </c>
      <c r="R68" s="396"/>
      <c r="S68" s="396"/>
      <c r="T68" s="396">
        <f t="shared" si="12"/>
        <v>21</v>
      </c>
      <c r="U68" s="396" t="str">
        <f t="shared" si="13"/>
        <v/>
      </c>
      <c r="V68" s="396"/>
      <c r="W68" s="396"/>
      <c r="X68" s="396"/>
      <c r="Y68" s="396"/>
      <c r="Z68" s="396"/>
      <c r="AA68" s="431" t="str">
        <f>IF(Source_CL!J68=0,"",Source_CL!I68)</f>
        <v/>
      </c>
    </row>
    <row r="69" spans="1:27" s="347" customFormat="1" ht="65.25" customHeight="1" x14ac:dyDescent="0.25">
      <c r="A69" s="449" t="str">
        <f>Source_CL!A69</f>
        <v>6.2.1</v>
      </c>
      <c r="B69" s="44" t="str">
        <f>IF(Source_CL!B69="","",Source_CL!B69)</f>
        <v>+</v>
      </c>
      <c r="C69" s="158" t="str">
        <f>Source_CL!C69</f>
        <v>Les apports d'eau se font sur la base de valeurs mesurées (pluviométrie, cartographie du sol, rigoles d'écoulement pour les cultures sur substrat, mesures d'évaporation, tensiomètre). Dans les serres, on peut s'appuyer sur des valeurs d'expérience.</v>
      </c>
      <c r="D69" s="158" t="str">
        <f>IF(Source_CL!F69=0,"",Source_CL!F69)</f>
        <v>Propres enregistrements des précipitations (pluviomètre), utilisation de tensiomètres, d'enregistreurs d'humidité des feuilles ou d'autres appareils de mesure. Les annonces de précipitations des stations météorologiques sont également possibles.</v>
      </c>
      <c r="E69" s="432"/>
      <c r="F69" s="457"/>
      <c r="G69" s="457"/>
      <c r="H69" s="457" t="str">
        <f>IF('Source PD'!$B$858,"D","")</f>
        <v/>
      </c>
      <c r="I69" s="63" t="str">
        <f>IF(F69&lt;&gt;"",$F$1,IF(G69&lt;&gt;"",$G$1,IF(H69="D","N/A(D)",IF(H69&lt;&gt;"","N/A",IF('Source PD'!$B$858,"N/A(D)","")))))</f>
        <v/>
      </c>
      <c r="J69" s="394" t="str">
        <f>IF(Checkliste!I69="N/A(D)",'Source PD'!$D$825&amp;'Source PD'!$D$859,"")</f>
        <v/>
      </c>
      <c r="K69" s="432"/>
      <c r="L69" s="434"/>
      <c r="M69" s="396" t="str">
        <f t="shared" ref="M69:M132" si="15">IF(I69="Ja",B69,IF(I69="Ja(D)",B69,IF(I69="Oui",B69,IF(I69="Oui(D)",B69,""))))</f>
        <v/>
      </c>
      <c r="N69" s="396" t="str">
        <f t="shared" ref="N69:N132" si="16">IF(I69="Nein",B69,IF(I69="Non",B69,""))</f>
        <v/>
      </c>
      <c r="O69" s="396" t="str">
        <f t="shared" si="14"/>
        <v/>
      </c>
      <c r="P69" s="396"/>
      <c r="Q69" s="434">
        <v>1</v>
      </c>
      <c r="R69" s="434">
        <v>3</v>
      </c>
      <c r="S69" s="434">
        <v>5</v>
      </c>
      <c r="T69" s="434">
        <f>T70</f>
        <v>21</v>
      </c>
      <c r="U69" s="434"/>
      <c r="V69" s="434"/>
      <c r="W69" s="434"/>
      <c r="X69" s="434"/>
      <c r="Y69" s="434"/>
      <c r="Z69" s="434"/>
      <c r="AA69" s="431" t="str">
        <f>IF(Source_CL!J69=0,"",Source_CL!I69)</f>
        <v>Auditeur: Contrôle visuel, questionnement oral</v>
      </c>
    </row>
    <row r="70" spans="1:27" ht="129" customHeight="1" x14ac:dyDescent="0.25">
      <c r="A70" s="449" t="str">
        <f>Source_CL!A70</f>
        <v>6.2.2</v>
      </c>
      <c r="B70" s="44" t="str">
        <f>IF(Source_CL!B70="","",Source_CL!B70)</f>
        <v>++</v>
      </c>
      <c r="C70" s="158" t="str">
        <f>Source_CL!C70</f>
        <v>Si nécessaire, des autorisations pour le prélèvement d'eau et toutes les utilisations opérationnelles de l'eau ainsi que pour les bassins de stockage d'eau doivent être présentées. 
S'il existe des restrictions de prélèvement d'eau imposées par les autorités (locales, cantonales), celles-ci doivent être respectées.</v>
      </c>
      <c r="D70" s="158" t="str">
        <f>IF(Source_CL!F70=0,"",Source_CL!F70)</f>
        <v>Toute l'eau utilisée sur l'exploitation doit être agréée pour les utilisations du moment et, dans la mesure du possible, doit disposer d'un justificatif correspondant.
En cas d'utilisation d'eau potable du réseau public, on considère que la preuve est donnée par le fournisseur d'eau potable. 
En cas d'utilisation d'eau d'irrigation d'une autre provenance : présenter une autorisation, une facture ou un droit à l'eau de la commune/du canton.</v>
      </c>
      <c r="E70" s="158"/>
      <c r="F70" s="457"/>
      <c r="G70" s="457"/>
      <c r="H70" s="457" t="str">
        <f>IF('Source PD'!$B$858,"D","")</f>
        <v/>
      </c>
      <c r="I70" s="63" t="str">
        <f>IF(F70&lt;&gt;"",$F$1,IF(G70&lt;&gt;"",$G$1,IF(H70="D","N/A(D)",IF(H70&lt;&gt;"","N/A",IF('Source PD'!$B$858,"N/A(D)","")))))</f>
        <v/>
      </c>
      <c r="J70" s="394" t="str">
        <f>IF(Checkliste!I70="N/A(D)",'Source PD'!$D$825&amp;'Source PD'!$D$859,"")</f>
        <v/>
      </c>
      <c r="K70" s="158" t="s">
        <v>233</v>
      </c>
      <c r="L70" s="396"/>
      <c r="M70" s="396" t="str">
        <f t="shared" si="15"/>
        <v/>
      </c>
      <c r="N70" s="396" t="str">
        <f t="shared" si="16"/>
        <v/>
      </c>
      <c r="O70" s="396" t="str">
        <f t="shared" si="14"/>
        <v/>
      </c>
      <c r="P70" s="396"/>
      <c r="Q70" s="396">
        <v>1</v>
      </c>
      <c r="R70" s="396">
        <v>3</v>
      </c>
      <c r="S70" s="396"/>
      <c r="T70" s="396">
        <f>IF(OR(LEFT(F70,1)= " ",LEFT(G70,1)=" ",LEFT(H70,1)=" ",F70&amp;G70&amp;H70=""),21,"")</f>
        <v>21</v>
      </c>
      <c r="U70" s="396" t="str">
        <f t="shared" si="13"/>
        <v/>
      </c>
      <c r="V70" s="396"/>
      <c r="W70" s="396"/>
      <c r="X70" s="396"/>
      <c r="Y70" s="396"/>
      <c r="Z70" s="396"/>
      <c r="AA70" s="431" t="str">
        <f>IF(Source_CL!J70=0,"",Source_CL!I70)</f>
        <v>Justificatifs d'autorisation et licences pour le prélèvement d'eau, factures, autorisations
Auditeur : vérifier que les licences ont été obtenues pour toutes les sources d'eau nécessaires (si exigées)</v>
      </c>
    </row>
    <row r="71" spans="1:27" s="347" customFormat="1" ht="52.5" customHeight="1" x14ac:dyDescent="0.25">
      <c r="A71" s="449" t="str">
        <f>Source_CL!A71</f>
        <v>6.2.3</v>
      </c>
      <c r="B71" s="44" t="str">
        <f>IF(Source_CL!B71="","",Source_CL!B71)</f>
        <v>+</v>
      </c>
      <c r="C71" s="158" t="str">
        <f>Source_CL!C71</f>
        <v xml:space="preserve">L'eau est collectée et/ou réutilisée lorsque cela est économiquement et pratiquement réalisable, par exemple pour les toitures, les serres, etc. </v>
      </c>
      <c r="D71" s="158" t="str">
        <f>IF(Source_CL!F71=0,"",Source_CL!F71)</f>
        <v>La collecte/réutilisation de l'eau ne concerne pas uniquement l'eau de pluie. S'il n'y a pas d' eau collectée / réutilisée, la raison peut être argumentée.</v>
      </c>
      <c r="E71" s="432"/>
      <c r="F71" s="457"/>
      <c r="G71" s="457"/>
      <c r="H71" s="457"/>
      <c r="I71" s="63" t="str">
        <f>IF(F71&lt;&gt;"",$F$1,IF(G71&lt;&gt;"",$G$1,IF(H71&lt;&gt;"","N/A","")))</f>
        <v/>
      </c>
      <c r="J71" s="394"/>
      <c r="K71" s="432"/>
      <c r="L71" s="434"/>
      <c r="M71" s="396" t="str">
        <f t="shared" si="15"/>
        <v/>
      </c>
      <c r="N71" s="396" t="str">
        <f t="shared" si="16"/>
        <v/>
      </c>
      <c r="O71" s="396" t="str">
        <f t="shared" si="14"/>
        <v/>
      </c>
      <c r="P71" s="396"/>
      <c r="Q71" s="434">
        <v>1</v>
      </c>
      <c r="R71" s="434">
        <v>5</v>
      </c>
      <c r="S71" s="434"/>
      <c r="T71" s="434">
        <f>T72</f>
        <v>21</v>
      </c>
      <c r="U71" s="434"/>
      <c r="V71" s="434"/>
      <c r="W71" s="434"/>
      <c r="X71" s="434"/>
      <c r="Y71" s="434"/>
      <c r="Z71" s="434"/>
      <c r="AA71" s="431" t="str">
        <f>IF(Source_CL!J71=0,"",Source_CL!I71)</f>
        <v>Auditeur : décrire le système de collecte ou noter la raison si rien n'est fait.</v>
      </c>
    </row>
    <row r="72" spans="1:27" ht="38.25" x14ac:dyDescent="0.25">
      <c r="A72" s="449" t="str">
        <f>Source_CL!A72</f>
        <v>6.2.4</v>
      </c>
      <c r="B72" s="44" t="str">
        <f>IF(Source_CL!B72="","",Source_CL!B72)</f>
        <v>+</v>
      </c>
      <c r="C72" s="158" t="str">
        <f>Source_CL!C72</f>
        <v>Les bassins de stockage d'eau sont autorisés par la loi, en bon état et sécurisés de manière adéquate afin de prévenir les accidents.</v>
      </c>
      <c r="D72" s="158" t="str">
        <f>IF(Source_CL!F72=0,"",Source_CL!F72)</f>
        <v>N/A, si la collecte des eaux de pluie n'est pas possible.</v>
      </c>
      <c r="E72" s="158"/>
      <c r="F72" s="457"/>
      <c r="G72" s="457"/>
      <c r="H72" s="457"/>
      <c r="I72" s="63" t="str">
        <f t="shared" ref="I72:I76" si="17">IF(F72&lt;&gt;"",$F$1,IF(G72&lt;&gt;"",$G$1,IF(H72&lt;&gt;"","N/A","")))</f>
        <v/>
      </c>
      <c r="J72" s="394"/>
      <c r="K72" s="158" t="s">
        <v>251</v>
      </c>
      <c r="L72" s="396"/>
      <c r="M72" s="396" t="str">
        <f t="shared" si="15"/>
        <v/>
      </c>
      <c r="N72" s="396" t="str">
        <f t="shared" si="16"/>
        <v/>
      </c>
      <c r="O72" s="396" t="str">
        <f t="shared" si="14"/>
        <v/>
      </c>
      <c r="P72" s="396"/>
      <c r="Q72" s="396">
        <v>1</v>
      </c>
      <c r="R72" s="396">
        <v>5</v>
      </c>
      <c r="S72" s="396"/>
      <c r="T72" s="396">
        <f>IF(OR(LEFT(F72,1)= " ",LEFT(G72,1)=" ",LEFT(H72,1)=" ",F72&amp;G72&amp;H72=""),21,"")</f>
        <v>21</v>
      </c>
      <c r="U72" s="396" t="str">
        <f t="shared" si="13"/>
        <v/>
      </c>
      <c r="V72" s="396"/>
      <c r="W72" s="396"/>
      <c r="X72" s="396"/>
      <c r="Y72" s="396"/>
      <c r="Z72" s="396"/>
      <c r="AA72" s="431" t="str">
        <f>IF(Source_CL!J72=0,"",Source_CL!I72)</f>
        <v>Auditeur: contrôle visuel</v>
      </c>
    </row>
    <row r="73" spans="1:27" s="347" customFormat="1" x14ac:dyDescent="0.25">
      <c r="A73" s="449" t="str">
        <f>Source_CL!A73</f>
        <v>6.3</v>
      </c>
      <c r="B73" s="44" t="str">
        <f>IF(Source_CL!B73="","",Source_CL!B73)</f>
        <v/>
      </c>
      <c r="C73" s="627" t="str">
        <f>Source_CL!C73</f>
        <v>6.3 Enregistrement de la consommation d'eau</v>
      </c>
      <c r="D73" s="627"/>
      <c r="E73" s="432"/>
      <c r="F73" s="45"/>
      <c r="G73" s="45"/>
      <c r="H73" s="45"/>
      <c r="I73" s="494" t="s">
        <v>3185</v>
      </c>
      <c r="J73" s="68"/>
      <c r="K73" s="432"/>
      <c r="L73" s="434"/>
      <c r="M73" s="396" t="str">
        <f t="shared" si="15"/>
        <v/>
      </c>
      <c r="N73" s="396" t="str">
        <f t="shared" si="16"/>
        <v/>
      </c>
      <c r="O73" s="396" t="str">
        <f t="shared" si="14"/>
        <v/>
      </c>
      <c r="P73" s="396"/>
      <c r="Q73" s="434">
        <v>1</v>
      </c>
      <c r="R73" s="434">
        <v>6</v>
      </c>
      <c r="S73" s="434"/>
      <c r="T73" s="434">
        <f>IF(T74&amp;T76&amp;T80&amp;T83="","",21)</f>
        <v>21</v>
      </c>
      <c r="U73" s="434"/>
      <c r="V73" s="434"/>
      <c r="W73" s="434"/>
      <c r="X73" s="434"/>
      <c r="Y73" s="434"/>
      <c r="Z73" s="434"/>
      <c r="AA73" s="431" t="str">
        <f>IF(Source_CL!J73=0,"",Source_CL!I73)</f>
        <v/>
      </c>
    </row>
    <row r="74" spans="1:27" s="347" customFormat="1" ht="106.35" customHeight="1" x14ac:dyDescent="0.25">
      <c r="A74" s="449" t="str">
        <f>Source_CL!A74</f>
        <v>6.3.1</v>
      </c>
      <c r="B74" s="44" t="str">
        <f>IF(Source_CL!B74="","",Source_CL!B74)</f>
        <v>+</v>
      </c>
      <c r="C74" s="158" t="str">
        <f>Source_CL!C74</f>
        <v>Il existe des enregistrements/documents sur l'ensemble des prélèvements en eau (pour l'ensemble de l'exploitation) provenant de toutes les différentes sources d'eau. L'indicateur recommandé est la quantité d'eau prélevée mensuellement, mais peut être défini différemment en fonction de l'exploitation.
La quantité de référence peut être prouvée à l'aide de valeurs mesurables (p. ex. factures, compteurs d'eau) ou estimée (au moyen de débits et d'heures d'exploitation).</v>
      </c>
      <c r="D74" s="158" t="str">
        <f>IF(Source_CL!F74=0,"",Source_CL!F74)</f>
        <v>Le prélèvement d'eau sert à comparer l'eau utilisée (pour l'irrigation ou la consommation totale sur l'exploitation) afin de rendre l'utilisation des sources d'eau plus efficace.</v>
      </c>
      <c r="E74" s="432"/>
      <c r="F74" s="457"/>
      <c r="G74" s="457"/>
      <c r="H74" s="457"/>
      <c r="I74" s="63" t="str">
        <f t="shared" si="17"/>
        <v/>
      </c>
      <c r="J74" s="394"/>
      <c r="K74" s="432"/>
      <c r="L74" s="434"/>
      <c r="M74" s="396" t="str">
        <f t="shared" si="15"/>
        <v/>
      </c>
      <c r="N74" s="396" t="str">
        <f t="shared" si="16"/>
        <v/>
      </c>
      <c r="O74" s="396" t="str">
        <f t="shared" si="14"/>
        <v/>
      </c>
      <c r="P74" s="396"/>
      <c r="Q74" s="434">
        <v>1</v>
      </c>
      <c r="R74" s="434">
        <v>6</v>
      </c>
      <c r="S74" s="434"/>
      <c r="T74" s="434">
        <f>T75</f>
        <v>21</v>
      </c>
      <c r="U74" s="434"/>
      <c r="V74" s="434"/>
      <c r="W74" s="434"/>
      <c r="X74" s="434"/>
      <c r="Y74" s="434"/>
      <c r="Z74" s="434"/>
      <c r="AA74" s="431" t="str">
        <f>IF(Source_CL!J74=0,"",Source_CL!I74)</f>
        <v>Prélèvements et consommation en eau (FO)
Auditeur : vérifier les enregistrements, noter la quantité totale prélevée et indiquer si elle est mesurée ou estimée</v>
      </c>
    </row>
    <row r="75" spans="1:27" ht="70.7" customHeight="1" x14ac:dyDescent="0.25">
      <c r="A75" s="449" t="str">
        <f>Source_CL!A75</f>
        <v>6.3.2</v>
      </c>
      <c r="B75" s="44" t="str">
        <f>IF(Source_CL!B75="","",Source_CL!B75)</f>
        <v>+</v>
      </c>
      <c r="C75" s="158" t="str">
        <f>Source_CL!C75</f>
        <v>La consommation d'eau pour l'irrigation / la fertilisation par irrigation (fertigation) est enregistrée par compteur d'eau ou unité d'irrigation (date et quantité ou durée/débit).
La quantité consommée peut également être estimée, analogue aux quantités prelevées.</v>
      </c>
      <c r="D75" s="158" t="str">
        <f>IF(Source_CL!F75=0,"",Source_CL!F75)</f>
        <v xml:space="preserve">Il n'est pas obligatoire d'enregistrer les quantités récupérées en systèmes fermés.  </v>
      </c>
      <c r="E75" s="158"/>
      <c r="F75" s="457"/>
      <c r="G75" s="457"/>
      <c r="H75" s="457"/>
      <c r="I75" s="63" t="str">
        <f t="shared" si="17"/>
        <v/>
      </c>
      <c r="J75" s="394"/>
      <c r="K75" s="158" t="s">
        <v>167</v>
      </c>
      <c r="L75" s="396"/>
      <c r="M75" s="396" t="str">
        <f t="shared" si="15"/>
        <v/>
      </c>
      <c r="N75" s="396" t="str">
        <f t="shared" si="16"/>
        <v/>
      </c>
      <c r="O75" s="396" t="str">
        <f t="shared" si="14"/>
        <v/>
      </c>
      <c r="P75" s="396" t="str">
        <f>IF(COUNTIF(I75,"="&amp;"Nein")&gt;0,"FALSCH","WAHR")</f>
        <v>WAHR</v>
      </c>
      <c r="Q75" s="396">
        <v>1</v>
      </c>
      <c r="R75" s="396">
        <v>6</v>
      </c>
      <c r="S75" s="396"/>
      <c r="T75" s="396">
        <f>IF(OR(LEFT(F75,1)= " ",LEFT(G75,1)=" ",LEFT(H75,1)=" ",F75&amp;G75&amp;H75=""),21,"")</f>
        <v>21</v>
      </c>
      <c r="U75" s="396" t="str">
        <f t="shared" ref="U75:U86" si="18">IF(G75&lt;&gt;"",22,"")</f>
        <v/>
      </c>
      <c r="V75" s="396"/>
      <c r="W75" s="396"/>
      <c r="X75" s="396"/>
      <c r="Y75" s="396"/>
      <c r="Z75" s="396"/>
      <c r="AA75" s="431" t="str">
        <f>IF(Source_CL!J75=0,"",Source_CL!I75)</f>
        <v>Prélèvements et consommation en eau (FO)
Auditeur: Vérifier les enregistrements et noter comment la quantité est relevée</v>
      </c>
    </row>
    <row r="76" spans="1:27" s="347" customFormat="1" ht="60" x14ac:dyDescent="0.25">
      <c r="A76" s="449" t="str">
        <f>Source_CL!A76</f>
        <v>6.3.3</v>
      </c>
      <c r="B76" s="44" t="str">
        <f>IF(Source_CL!B76="","",Source_CL!B76)</f>
        <v>+-</v>
      </c>
      <c r="C76" s="158" t="str">
        <f>Source_CL!C76</f>
        <v>La consommation totale d'eau sur l'exploitation est enregistrée. Cela comprend, outre l'eau d'irrigation, toute l'eau utilisée à d'autres fins. La quantité peut être estimée.</v>
      </c>
      <c r="D76" s="158" t="str">
        <f>IF(Source_CL!F76=0,"",Source_CL!F76)</f>
        <v>La quantité consommée peut certes être estimée, mais elle doit être consignée dans les enregistrements / documents.</v>
      </c>
      <c r="E76" s="432"/>
      <c r="F76" s="457"/>
      <c r="G76" s="457"/>
      <c r="H76" s="457"/>
      <c r="I76" s="63" t="str">
        <f t="shared" si="17"/>
        <v/>
      </c>
      <c r="J76" s="394"/>
      <c r="K76" s="432"/>
      <c r="L76" s="434"/>
      <c r="M76" s="396" t="str">
        <f t="shared" si="15"/>
        <v/>
      </c>
      <c r="N76" s="396" t="str">
        <f t="shared" si="16"/>
        <v/>
      </c>
      <c r="O76" s="396" t="str">
        <f t="shared" si="14"/>
        <v/>
      </c>
      <c r="P76" s="396"/>
      <c r="Q76" s="434">
        <v>1</v>
      </c>
      <c r="R76" s="434">
        <v>6</v>
      </c>
      <c r="S76" s="434"/>
      <c r="T76" s="434">
        <f>IF(T77&amp;T78&amp;T79="","",21)</f>
        <v>21</v>
      </c>
      <c r="U76" s="434"/>
      <c r="V76" s="434"/>
      <c r="W76" s="434"/>
      <c r="X76" s="434"/>
      <c r="Y76" s="434"/>
      <c r="Z76" s="434"/>
      <c r="AA76" s="431" t="str">
        <f>IF(Source_CL!J76=0,"",Source_CL!I76)</f>
        <v>Prélèvements et consommation en eau (FO)
Auditeur: Vérifier les enregistrements et noter comment la quantité est relevée
Noter la quantité</v>
      </c>
    </row>
    <row r="77" spans="1:27" x14ac:dyDescent="0.25">
      <c r="A77" s="449" t="str">
        <f>Source_CL!A77</f>
        <v>6.4</v>
      </c>
      <c r="B77" s="44" t="str">
        <f>IF(Source_CL!B77="","",Source_CL!B77)</f>
        <v/>
      </c>
      <c r="C77" s="627" t="str">
        <f>Source_CL!C77</f>
        <v>6.4 Qualité de l'eau</v>
      </c>
      <c r="D77" s="627"/>
      <c r="E77" s="158"/>
      <c r="F77" s="45"/>
      <c r="G77" s="45"/>
      <c r="H77" s="45"/>
      <c r="I77" s="456" t="s">
        <v>3185</v>
      </c>
      <c r="J77" s="68"/>
      <c r="K77" s="158" t="s">
        <v>260</v>
      </c>
      <c r="L77" s="396"/>
      <c r="M77" s="396" t="str">
        <f t="shared" si="15"/>
        <v/>
      </c>
      <c r="N77" s="396" t="str">
        <f t="shared" si="16"/>
        <v/>
      </c>
      <c r="O77" s="396" t="str">
        <f t="shared" si="14"/>
        <v/>
      </c>
      <c r="P77" s="396"/>
      <c r="Q77" s="396">
        <v>6</v>
      </c>
      <c r="R77" s="396"/>
      <c r="S77" s="396"/>
      <c r="T77" s="396">
        <f>IF(OR(LEFT(F77,1)= " ",LEFT(G77,1)=" ",LEFT(H77,1)=" ",F77&amp;G77&amp;H77=""),21,"")</f>
        <v>21</v>
      </c>
      <c r="U77" s="396" t="str">
        <f t="shared" si="18"/>
        <v/>
      </c>
      <c r="V77" s="396"/>
      <c r="W77" s="396"/>
      <c r="X77" s="396"/>
      <c r="Y77" s="396"/>
      <c r="Z77" s="396"/>
      <c r="AA77" s="431" t="str">
        <f>IF(Source_CL!J77=0,"",Source_CL!I77)</f>
        <v/>
      </c>
    </row>
    <row r="78" spans="1:27" ht="25.5" x14ac:dyDescent="0.25">
      <c r="A78" s="449" t="str">
        <f>Source_CL!A78</f>
        <v>6.4.1</v>
      </c>
      <c r="B78" s="44" t="str">
        <f>IF(Source_CL!B78="","",Source_CL!B78)</f>
        <v>++</v>
      </c>
      <c r="C78" s="158" t="str">
        <f>Source_CL!C78</f>
        <v>L'utilisation d'eaux usées non traitées ou traitées pour l'irrigation est interdite.</v>
      </c>
      <c r="D78" s="158" t="str">
        <f>IF(Source_CL!F78=0,"",Source_CL!F78)</f>
        <v>-</v>
      </c>
      <c r="E78" s="158"/>
      <c r="F78" s="457"/>
      <c r="G78" s="457"/>
      <c r="H78" s="457" t="str">
        <f>IF('Source PD'!$B$858,"D","")</f>
        <v/>
      </c>
      <c r="I78" s="63" t="str">
        <f>IF(F78&lt;&gt;"",F1,IF(G78&lt;&gt;"",G1,IF(H78="D","N/A(D)",IF(H78&lt;&gt;"","N/A",IF('Source PD'!$B$858,"N/A(D)","")))))</f>
        <v/>
      </c>
      <c r="J78" s="394" t="str">
        <f>IF(Checkliste!I78="N/A(D)",'Source PD'!$D$825&amp;'Source PD'!$D$859,"")</f>
        <v/>
      </c>
      <c r="K78" s="158" t="s">
        <v>172</v>
      </c>
      <c r="L78" s="396"/>
      <c r="M78" s="396" t="str">
        <f t="shared" si="15"/>
        <v/>
      </c>
      <c r="N78" s="396" t="str">
        <f t="shared" si="16"/>
        <v/>
      </c>
      <c r="O78" s="396" t="str">
        <f t="shared" si="14"/>
        <v/>
      </c>
      <c r="P78" s="396"/>
      <c r="Q78" s="396">
        <v>1</v>
      </c>
      <c r="R78" s="396"/>
      <c r="S78" s="396"/>
      <c r="T78" s="396">
        <f>IF(OR(LEFT(F78,1)= " ",LEFT(G78,1)=" ",LEFT(H78,1)=" ",F78&amp;G78&amp;H78=""),21,"")</f>
        <v>21</v>
      </c>
      <c r="U78" s="396" t="str">
        <f t="shared" si="18"/>
        <v/>
      </c>
      <c r="V78" s="396"/>
      <c r="W78" s="396"/>
      <c r="X78" s="396"/>
      <c r="Y78" s="396"/>
      <c r="Z78" s="396"/>
      <c r="AA78" s="431" t="str">
        <f>IF(Source_CL!J78=0,"",Source_CL!I78)</f>
        <v>Auditeur: contrôle visuel</v>
      </c>
    </row>
    <row r="79" spans="1:27" ht="90.75" customHeight="1" x14ac:dyDescent="0.25">
      <c r="A79" s="449" t="str">
        <f>Source_CL!A79</f>
        <v>6.4.2</v>
      </c>
      <c r="B79" s="44" t="str">
        <f>IF(Source_CL!B79="","",Source_CL!B79)</f>
        <v>+</v>
      </c>
      <c r="C79" s="158" t="str">
        <f>Source_CL!C79</f>
        <v>La provenance de l'eau d'irrigation et de l'eau utilisée pour toutes les autres activités avant la récolte (p. ex. pour la protection des plantes) doit être documentée et évaluée en termes d'utilisation et de sensibilité aux contaminations de toutes sortes (chimiques, physiques).
Si des risques ont été constatés à cette occasion, l'exploitation a pris des mesures correctives et les a documentées.</v>
      </c>
      <c r="D79" s="158" t="str">
        <f>IF(Source_CL!F79=0,"",Source_CL!F79)</f>
        <v>En cas d'utilisation d'eau potable du réseau public, on considère que la preuve est donnée par le fournisseur d'eau potable.
Si l'eau d'irrigation, resp. l'eau pour les autres activités avant la récolte, a une autre provenance, cette dernière doit être listée et il faut effectuer une analyse des risques</v>
      </c>
      <c r="E79" s="158"/>
      <c r="F79" s="457"/>
      <c r="G79" s="457"/>
      <c r="H79" s="457"/>
      <c r="I79" s="63" t="str">
        <f>IF(F79&lt;&gt;"",$F$1,IF(G79&lt;&gt;"",$G$1,IF(H79&lt;&gt;"","N/A","")))</f>
        <v/>
      </c>
      <c r="J79" s="394"/>
      <c r="K79" s="158" t="s">
        <v>167</v>
      </c>
      <c r="L79" s="396"/>
      <c r="M79" s="396" t="str">
        <f t="shared" si="15"/>
        <v/>
      </c>
      <c r="N79" s="396" t="str">
        <f t="shared" si="16"/>
        <v/>
      </c>
      <c r="O79" s="396" t="str">
        <f t="shared" si="14"/>
        <v/>
      </c>
      <c r="P79" s="396"/>
      <c r="Q79" s="396">
        <v>1</v>
      </c>
      <c r="R79" s="396">
        <v>6</v>
      </c>
      <c r="S79" s="396"/>
      <c r="T79" s="396">
        <f>IF(OR(LEFT(F79,1)= " ",LEFT(G79,1)=" ",LEFT(H79,1)=" ",F79&amp;G79&amp;H79=""),21,"")</f>
        <v>21</v>
      </c>
      <c r="U79" s="396" t="str">
        <f t="shared" si="18"/>
        <v/>
      </c>
      <c r="V79" s="396"/>
      <c r="W79" s="396"/>
      <c r="X79" s="396"/>
      <c r="Y79" s="396"/>
      <c r="Z79" s="396"/>
      <c r="AA79" s="431" t="str">
        <f>IF(Source_CL!J79=0,"",Source_CL!I79)</f>
        <v>Analyse des risques liés à l'eau (CL)
Auditeur : vérifier l'analyse des risques et évaluer l'exhaustivité des sources d'eau. Le cas échéant, noter les risques identifiés.</v>
      </c>
    </row>
    <row r="80" spans="1:27" s="347" customFormat="1" x14ac:dyDescent="0.25">
      <c r="A80" s="449" t="str">
        <f>Source_CL!A80</f>
        <v>7</v>
      </c>
      <c r="B80" s="44" t="str">
        <f>IF(Source_CL!B80="","",Source_CL!B80)</f>
        <v/>
      </c>
      <c r="C80" s="627" t="str">
        <f>Source_CL!C80</f>
        <v>7. PROTECTION PHYTOSANITAIRE INTEGREE</v>
      </c>
      <c r="D80" s="627"/>
      <c r="E80" s="432"/>
      <c r="F80" s="45"/>
      <c r="G80" s="45"/>
      <c r="H80" s="45"/>
      <c r="I80" s="494" t="s">
        <v>3185</v>
      </c>
      <c r="J80" s="68"/>
      <c r="K80" s="432"/>
      <c r="L80" s="434"/>
      <c r="M80" s="396" t="str">
        <f t="shared" si="15"/>
        <v/>
      </c>
      <c r="N80" s="396" t="str">
        <f t="shared" si="16"/>
        <v/>
      </c>
      <c r="O80" s="436" t="str">
        <f>IF(COUNTIF(Checkliste!I81:I82,"="&amp;"Nein")+ COUNTIF(Checkliste!I84:I104,"="&amp;"Nein")+ COUNTIF(Checkliste!I108:I125,"="&amp;"Nein")+ COUNTIF(Checkliste!I127:I137,"="&amp;"Nein")&gt;0,"FALSCH","WAHR")</f>
        <v>WAHR</v>
      </c>
      <c r="P80" s="396"/>
      <c r="Q80" s="434">
        <v>1</v>
      </c>
      <c r="R80" s="434">
        <v>6</v>
      </c>
      <c r="S80" s="434"/>
      <c r="T80" s="434">
        <f>IF(T81&amp;T82="","",21)</f>
        <v>21</v>
      </c>
      <c r="U80" s="434"/>
      <c r="V80" s="434"/>
      <c r="W80" s="434"/>
      <c r="X80" s="434"/>
      <c r="Y80" s="434"/>
      <c r="Z80" s="434"/>
      <c r="AA80" s="431" t="str">
        <f>IF(Source_CL!J80=0,"",Source_CL!I80)</f>
        <v/>
      </c>
    </row>
    <row r="81" spans="1:27" ht="60" x14ac:dyDescent="0.25">
      <c r="A81" s="449" t="str">
        <f>Source_CL!A81</f>
        <v>7.1</v>
      </c>
      <c r="B81" s="44" t="str">
        <f>IF(Source_CL!B81="","",Source_CL!B81)</f>
        <v>++</v>
      </c>
      <c r="C81" s="158" t="str">
        <f>Source_CL!C81</f>
        <v>La personne responsable de la lutte phytosanitaire sur l'exploitation est au bénéfice d'un permis professionnel.
La formation pour la protection phytosanitaire intégrée est ainsi couverte.</v>
      </c>
      <c r="D81" s="158" t="str">
        <f>IF(Source_CL!F81=0,"",Source_CL!F81)</f>
        <v>Examen réussi du cours professionnel correspondant (permis professionnel).</v>
      </c>
      <c r="E81" s="158"/>
      <c r="F81" s="457"/>
      <c r="G81" s="457"/>
      <c r="H81" s="457"/>
      <c r="I81" s="63" t="str">
        <f t="shared" ref="I81:I88" si="19">IF(F81&lt;&gt;"",$F$1,IF(G81&lt;&gt;"",$G$1,IF(H81&lt;&gt;"","N/A","")))</f>
        <v/>
      </c>
      <c r="J81" s="394" t="str">
        <f>IF(Checkliste!I81="Ja(D)",'Source PD'!$D$825&amp;'Source PD'!$D$866,"")</f>
        <v/>
      </c>
      <c r="K81" s="158" t="s">
        <v>260</v>
      </c>
      <c r="L81" s="396" t="s">
        <v>168</v>
      </c>
      <c r="M81" s="396" t="str">
        <f t="shared" si="15"/>
        <v/>
      </c>
      <c r="N81" s="396" t="str">
        <f t="shared" si="16"/>
        <v/>
      </c>
      <c r="O81" s="396" t="str">
        <f t="shared" ref="O81:O112" si="20">IF(I81="N/A",B81,IF(I81="N/A(D)",B81,""))</f>
        <v/>
      </c>
      <c r="P81" s="396"/>
      <c r="Q81" s="396">
        <v>6</v>
      </c>
      <c r="R81" s="396"/>
      <c r="S81" s="396"/>
      <c r="T81" s="396">
        <f>IF(OR(LEFT(F81,1)= " ",LEFT(G81,1)=" ",LEFT(H81,1)=" ",F81&amp;G81&amp;H81=""),21,"")</f>
        <v>21</v>
      </c>
      <c r="U81" s="396" t="str">
        <f t="shared" si="18"/>
        <v/>
      </c>
      <c r="V81" s="396"/>
      <c r="W81" s="396"/>
      <c r="X81" s="396"/>
      <c r="Y81" s="396"/>
      <c r="Z81" s="396"/>
      <c r="AA81" s="431" t="str">
        <f>IF(Source_CL!J81=0,"",Source_CL!I81)</f>
        <v xml:space="preserve">Déclaration globale (voir checkliste Excel)
Auditeur: faire confirmer la formation ou la consulter en cas de doute
</v>
      </c>
    </row>
    <row r="82" spans="1:27" ht="64.5" customHeight="1" x14ac:dyDescent="0.25">
      <c r="A82" s="449" t="str">
        <f>Source_CL!A82</f>
        <v>7.2</v>
      </c>
      <c r="B82" s="44" t="str">
        <f>IF(Source_CL!B82="","",Source_CL!B82)</f>
        <v>+</v>
      </c>
      <c r="C82" s="158" t="str">
        <f>Source_CL!C82</f>
        <v>Les ravageurs, maladies et mauvaises herbes importants qui peuvent attaquer les cultures SwissGAP ou causer des dégâts sont connus du chef d'exploitation. En cas d'attaque, il doit être en mesure de nommer le ravageur/la maladie/la mauvaise herbe (une information orale suffit).</v>
      </c>
      <c r="D82" s="158" t="str">
        <f>IF(Source_CL!F82=0,"",Source_CL!F82)</f>
        <v>Aucune preuve écrite n'est exigée, une explication orale est suffisante.</v>
      </c>
      <c r="E82" s="158"/>
      <c r="F82" s="457"/>
      <c r="G82" s="457"/>
      <c r="H82" s="457"/>
      <c r="I82" s="63" t="str">
        <f t="shared" si="19"/>
        <v/>
      </c>
      <c r="J82" s="394"/>
      <c r="K82" s="158" t="s">
        <v>167</v>
      </c>
      <c r="L82" s="396"/>
      <c r="M82" s="396" t="str">
        <f t="shared" si="15"/>
        <v/>
      </c>
      <c r="N82" s="396" t="str">
        <f t="shared" si="16"/>
        <v/>
      </c>
      <c r="O82" s="396" t="str">
        <f t="shared" si="20"/>
        <v/>
      </c>
      <c r="P82" s="396"/>
      <c r="Q82" s="396">
        <v>1</v>
      </c>
      <c r="R82" s="396">
        <v>6</v>
      </c>
      <c r="S82" s="396"/>
      <c r="T82" s="396">
        <f>IF(OR(LEFT(F82,1)= " ",LEFT(G82,1)=" ",LEFT(H82,1)=" ",F82&amp;G82&amp;H82=""),21,"")</f>
        <v>21</v>
      </c>
      <c r="U82" s="396" t="str">
        <f t="shared" si="18"/>
        <v/>
      </c>
      <c r="V82" s="396"/>
      <c r="W82" s="396"/>
      <c r="X82" s="396"/>
      <c r="Y82" s="396"/>
      <c r="Z82" s="396"/>
      <c r="AA82" s="431" t="str">
        <f>IF(Source_CL!J82=0,"",Source_CL!I82)</f>
        <v>Auditeur: questionnement oral</v>
      </c>
    </row>
    <row r="83" spans="1:27" s="347" customFormat="1" ht="51.75" customHeight="1" x14ac:dyDescent="0.25">
      <c r="A83" s="449" t="str">
        <f>Source_CL!A83</f>
        <v>7.3</v>
      </c>
      <c r="B83" s="44" t="str">
        <f>IF(Source_CL!B83="","",Source_CL!B83)</f>
        <v>+-</v>
      </c>
      <c r="C83" s="158" t="str">
        <f>Source_CL!C83</f>
        <v>Le niveau de sensibilité des variétés des cultures SwissGAP aux ravageurs et aux maladies est connu. Il peut s'agir de listes de variétés de la branche, de propres enregistrements ou de valeurs basées sur l'expérience de l'exploitation.</v>
      </c>
      <c r="D83" s="158" t="str">
        <f>IF(Source_CL!F83=0,"",Source_CL!F83)</f>
        <v>Aucune preuve écrite n'est exigée.</v>
      </c>
      <c r="E83" s="432"/>
      <c r="F83" s="457"/>
      <c r="G83" s="457"/>
      <c r="H83" s="457"/>
      <c r="I83" s="63" t="str">
        <f t="shared" si="19"/>
        <v/>
      </c>
      <c r="J83" s="394"/>
      <c r="K83" s="432"/>
      <c r="L83" s="434"/>
      <c r="M83" s="396" t="str">
        <f t="shared" si="15"/>
        <v/>
      </c>
      <c r="N83" s="396" t="str">
        <f t="shared" si="16"/>
        <v/>
      </c>
      <c r="O83" s="396" t="str">
        <f t="shared" si="20"/>
        <v/>
      </c>
      <c r="P83" s="396"/>
      <c r="Q83" s="434">
        <v>1</v>
      </c>
      <c r="R83" s="434">
        <v>6</v>
      </c>
      <c r="S83" s="434"/>
      <c r="T83" s="434">
        <f>IF(T84&amp;T85&amp;T86="","",21)</f>
        <v>21</v>
      </c>
      <c r="U83" s="434"/>
      <c r="V83" s="434"/>
      <c r="W83" s="434"/>
      <c r="X83" s="434"/>
      <c r="Y83" s="434"/>
      <c r="Z83" s="434"/>
      <c r="AA83" s="431" t="str">
        <f>IF(Source_CL!J83=0,"",Source_CL!I83)</f>
        <v>Listes variétales
Auditeur: questionnement oral</v>
      </c>
    </row>
    <row r="84" spans="1:27" ht="180" customHeight="1" x14ac:dyDescent="0.25">
      <c r="A84" s="449" t="str">
        <f>Source_CL!A84</f>
        <v>7.4</v>
      </c>
      <c r="B84" s="44" t="str">
        <f>IF(Source_CL!B84="","",Source_CL!B84)</f>
        <v>+</v>
      </c>
      <c r="C84" s="158" t="str">
        <f>Source_CL!C84</f>
        <v>Pour les cultures principales, la protection phytosanitaire intégrée se fait sur la base d'un plan de mesures. 
Dans ce plan, les ravageurs et maladies problématiques d'importance économique ainsi que l'utilisation prévue de mesures préventives et de mesures de lutte biologique, biotechnique et chimique sont consignés par culture (groupe de cultures) principale. Les traitements sont effectués selon le principe du seuil de nuisibilité, s'il y en a.
Après la fin de la culture, le bilan des problèmes de culture et des mesures prises est analysé ; si nécessaire, le plan pour la culture suivante est adapté sur cette base.
Pour les cultures de plein champ, l'entretien soigneux du sol et la régulation des mauvaises herbes doivent être planifiés par type de culture/parcelle et les mesures prises doivent être documentées.</v>
      </c>
      <c r="D84" s="158" t="str">
        <f>IF(Source_CL!F84=0,"",Source_CL!F84)</f>
        <v>Un plan de mesures est disponible pour les cultures principales. Il peut s'agir d'une brève liste des ravageurs/maladies et/ou des mauvaises herbes problématiques et des mesures correspondantes. Signer le plan chaque année et l'adapter si nécessaire.
Pour les cultures de plein champ : plan de rotation des cultures &amp; documentation concernant l'entretien du sol et la régulation des mauvaises herbes dans des journaux.</v>
      </c>
      <c r="E84" s="158"/>
      <c r="F84" s="457"/>
      <c r="G84" s="457"/>
      <c r="H84" s="457"/>
      <c r="I84" s="63" t="str">
        <f t="shared" si="19"/>
        <v/>
      </c>
      <c r="J84" s="394"/>
      <c r="K84" s="158" t="s">
        <v>167</v>
      </c>
      <c r="L84" s="396"/>
      <c r="M84" s="396" t="str">
        <f t="shared" si="15"/>
        <v/>
      </c>
      <c r="N84" s="396" t="str">
        <f t="shared" si="16"/>
        <v/>
      </c>
      <c r="O84" s="396" t="str">
        <f t="shared" si="20"/>
        <v/>
      </c>
      <c r="P84" s="396"/>
      <c r="Q84" s="396">
        <v>1</v>
      </c>
      <c r="R84" s="396">
        <v>6</v>
      </c>
      <c r="S84" s="396"/>
      <c r="T84" s="396">
        <f>IF(OR(LEFT(F84,1)= " ",LEFT(G84,1)=" ",LEFT(H84,1)=" ",F84&amp;G84&amp;H84=""),21,"")</f>
        <v>21</v>
      </c>
      <c r="U84" s="396" t="str">
        <f t="shared" si="18"/>
        <v/>
      </c>
      <c r="V84" s="396"/>
      <c r="W84" s="396"/>
      <c r="X84" s="396"/>
      <c r="Y84" s="396"/>
      <c r="Z84" s="396"/>
      <c r="AA84" s="431" t="str">
        <f>IF(Source_CL!J84=0,"",Source_CL!I84)</f>
        <v>Plan de mesures protection phytosanitaire intégrée (FO)
Auditeur: vérifier le plan, questionnement oral</v>
      </c>
    </row>
    <row r="85" spans="1:27" ht="90.75" customHeight="1" x14ac:dyDescent="0.25">
      <c r="A85" s="449" t="str">
        <f>Source_CL!A85</f>
        <v>7.5</v>
      </c>
      <c r="B85" s="44" t="str">
        <f>IF(Source_CL!B85="","",Source_CL!B85)</f>
        <v>++</v>
      </c>
      <c r="C85" s="158" t="str">
        <f>Source_CL!C85</f>
        <v xml:space="preserve">Lutte préventive:
Le producteur peut prouver qu'il applique au moins deux mesures de prévention permettant d'adapter les méthodes de gestion pour diminuer l'apparition et l'intensité des attaques de ravageurs et de maladies. </v>
      </c>
      <c r="D85" s="158" t="str">
        <f>IF(Source_CL!F85=0,"",Source_CL!F85)</f>
        <v>Mesures préventives possibles :
- stérilisation à la vapeur du sol ou des substrats
- choix de variétés appropriées (résistances)
- bonne hygiène de culture (évacuer les cultures ou les déchets de plantes infectés ou malades)
- nettoyage et désinfection des machines, des emplacements et des tables</v>
      </c>
      <c r="E85" s="158"/>
      <c r="F85" s="457"/>
      <c r="G85" s="457"/>
      <c r="H85" s="457"/>
      <c r="I85" s="63" t="str">
        <f t="shared" si="19"/>
        <v/>
      </c>
      <c r="J85" s="394"/>
      <c r="K85" s="158" t="s">
        <v>172</v>
      </c>
      <c r="L85" s="396"/>
      <c r="M85" s="396" t="str">
        <f t="shared" si="15"/>
        <v/>
      </c>
      <c r="N85" s="396" t="str">
        <f t="shared" si="16"/>
        <v/>
      </c>
      <c r="O85" s="396" t="str">
        <f t="shared" si="20"/>
        <v/>
      </c>
      <c r="P85" s="396"/>
      <c r="Q85" s="396">
        <v>1</v>
      </c>
      <c r="R85" s="396"/>
      <c r="S85" s="396"/>
      <c r="T85" s="396">
        <f>IF(OR(LEFT(F85,1)= " ",LEFT(G85,1)=" ",LEFT(H85,1)=" ",F85&amp;G85&amp;H85=""),21,"")</f>
        <v>21</v>
      </c>
      <c r="U85" s="396" t="str">
        <f>IF(G85&lt;&gt;"",22,"")</f>
        <v/>
      </c>
      <c r="V85" s="396"/>
      <c r="W85" s="396"/>
      <c r="X85" s="396"/>
      <c r="Y85" s="396"/>
      <c r="Z85" s="396"/>
      <c r="AA85" s="431" t="str">
        <f>IF(Source_CL!J85=0,"",Source_CL!I85)</f>
        <v>Auditeur: Noter 2 mesures</v>
      </c>
    </row>
    <row r="86" spans="1:27" ht="81" customHeight="1" x14ac:dyDescent="0.25">
      <c r="A86" s="449" t="str">
        <f>Source_CL!A86</f>
        <v>7.6</v>
      </c>
      <c r="B86" s="44" t="str">
        <f>IF(Source_CL!B86="","",Source_CL!B86)</f>
        <v>++</v>
      </c>
      <c r="C86" s="158" t="str">
        <f>Source_CL!C86</f>
        <v>Observation et surveillance:
Le producteur peut prouver qu'il applique au moins deux mesures d'observation et de surveillance. Cette mesure permet de lutter de manière ciblée contre les ravageurs (par ex. en utilisant leurs prédateurs naturels).</v>
      </c>
      <c r="D86" s="158" t="str">
        <f>IF(Source_CL!F86=0,"",Source_CL!F86)</f>
        <v xml:space="preserve">Mesures d'observation et de surveillance possibles :
- surveillance des cultures, par ex. avec des pièges colorés
- comptage des ravageurs
- utilisation de phéromones
- Thermo-hygrographe </v>
      </c>
      <c r="E86" s="158"/>
      <c r="F86" s="457"/>
      <c r="G86" s="457"/>
      <c r="H86" s="457"/>
      <c r="I86" s="63" t="str">
        <f t="shared" si="19"/>
        <v/>
      </c>
      <c r="J86" s="394"/>
      <c r="K86" s="158" t="s">
        <v>172</v>
      </c>
      <c r="L86" s="396"/>
      <c r="M86" s="396" t="str">
        <f t="shared" si="15"/>
        <v/>
      </c>
      <c r="N86" s="396" t="str">
        <f t="shared" si="16"/>
        <v/>
      </c>
      <c r="O86" s="396" t="str">
        <f t="shared" si="20"/>
        <v/>
      </c>
      <c r="P86" s="396"/>
      <c r="Q86" s="396">
        <v>1</v>
      </c>
      <c r="R86" s="396"/>
      <c r="S86" s="396"/>
      <c r="T86" s="396">
        <f>IF(OR(LEFT(F86,1)= " ",LEFT(G86,1)=" ",LEFT(H86,1)=" ",F86&amp;G86&amp;H86=""),21,"")</f>
        <v>21</v>
      </c>
      <c r="U86" s="396" t="str">
        <f t="shared" si="18"/>
        <v/>
      </c>
      <c r="V86" s="396"/>
      <c r="W86" s="396"/>
      <c r="X86" s="396"/>
      <c r="Y86" s="396"/>
      <c r="Z86" s="396"/>
      <c r="AA86" s="431" t="str">
        <f>IF(Source_CL!J86=0,"",Source_CL!I86)</f>
        <v>Protocole de surveillance ravageurs et maladies (FO)
Auditeur: Noter 2 mesures</v>
      </c>
    </row>
    <row r="87" spans="1:27" s="347" customFormat="1" ht="120.6" customHeight="1" x14ac:dyDescent="0.25">
      <c r="A87" s="449" t="str">
        <f>Source_CL!A87</f>
        <v>7.7</v>
      </c>
      <c r="B87" s="44" t="str">
        <f>IF(Source_CL!B87="","",Source_CL!B87)</f>
        <v>++</v>
      </c>
      <c r="C87" s="158" t="str">
        <f>Source_CL!C87</f>
        <v>Intervention:
Le producteur peut prouver qu'au cas où l'attaque des ravageurs a un effet négatif sur la valeur économique d'une culture, un traitement est effectué avec des méthodes de lutte spécifiques contre les ravageurs. Dans la mesure du possible, des méthodes non chimiques doivent être envisagées ou les produits phytosanitaires doivent être sélectionnés selon une approche basée sur les risques et présentant le moins de dangers possible (p. ex. la toxicité). 
N/A si pas d'intervention nécessaire</v>
      </c>
      <c r="D87" s="158" t="str">
        <f>IF(Source_CL!F87=0,"",Source_CL!F87)</f>
        <v>Mesures d'intervention possibles :
- utilisation de mesures phytosanitaires biologiques comme par ex. nématodes, pièges, produits biologiques, lutte mécanique contre les mauvaises herbes ou ensemencements en pleine terre
- Utilisation sélective de produits phytosanitaires, utilisation de produits phytosanitaires avec différents groupes de substances actives afin d'éviter les résistances.</v>
      </c>
      <c r="E87" s="432"/>
      <c r="F87" s="457"/>
      <c r="G87" s="457"/>
      <c r="H87" s="457"/>
      <c r="I87" s="63" t="str">
        <f t="shared" si="19"/>
        <v/>
      </c>
      <c r="J87" s="394"/>
      <c r="K87" s="432"/>
      <c r="L87" s="434"/>
      <c r="M87" s="396" t="str">
        <f t="shared" si="15"/>
        <v/>
      </c>
      <c r="N87" s="396" t="str">
        <f t="shared" si="16"/>
        <v/>
      </c>
      <c r="O87" s="396" t="str">
        <f t="shared" si="20"/>
        <v/>
      </c>
      <c r="P87" s="396"/>
      <c r="Q87" s="434">
        <v>1</v>
      </c>
      <c r="R87" s="434">
        <v>4</v>
      </c>
      <c r="S87" s="434">
        <v>6</v>
      </c>
      <c r="T87" s="434">
        <f>IF(T88&amp;T94&amp;T99&amp;T110&amp;T130&amp;T140&amp;T145&amp;T147="","",21)</f>
        <v>21</v>
      </c>
      <c r="U87" s="434"/>
      <c r="V87" s="434"/>
      <c r="W87" s="434"/>
      <c r="X87" s="434"/>
      <c r="Y87" s="434"/>
      <c r="Z87" s="434"/>
      <c r="AA87" s="431" t="str">
        <f>IF(Source_CL!J87=0,"",Source_CL!I87)</f>
        <v xml:space="preserve">Journal des cultures (FO)
Auditeur : vérifier les enregistrements phytosanitaires, questionnement oral si le même produit/substance active est souvent utilisé
</v>
      </c>
    </row>
    <row r="88" spans="1:27" s="347" customFormat="1" ht="91.5" customHeight="1" x14ac:dyDescent="0.25">
      <c r="A88" s="449" t="str">
        <f>Source_CL!A88</f>
        <v>7.8</v>
      </c>
      <c r="B88" s="44" t="str">
        <f>IF(Source_CL!B88="","",Source_CL!B88)</f>
        <v>+</v>
      </c>
      <c r="C88" s="158" t="str">
        <f>Source_CL!C88</f>
        <v>Si l'apparition de ravageurs, de maladies ou de mauvaises herbes nécessite des traitements répétés, il convient, dans la mesure du possible, d'alterner les groupes de substances actives afin d'éviter l'apparition de tolérance ou de résistance (si aucune autre substance active n'est autorisée pour l'application spécifique, l'alternance n'est pas possible). Lorsque cela est techniquement possible, il convient d'inclure des méthodes de traitement alternatives dans la lutte.</v>
      </c>
      <c r="D88" s="158" t="str">
        <f>IF(Source_CL!F88=0,"",Source_CL!F88)</f>
        <v>A prendre en compte lorsque plusieurs traitements par culture sont la règle.
Non applicable si aucune intervention ou seulement des interventions isolées sont nécessaires.</v>
      </c>
      <c r="E88" s="432"/>
      <c r="F88" s="457"/>
      <c r="G88" s="457"/>
      <c r="H88" s="457"/>
      <c r="I88" s="63" t="str">
        <f t="shared" si="19"/>
        <v/>
      </c>
      <c r="J88" s="394"/>
      <c r="K88" s="432"/>
      <c r="L88" s="434"/>
      <c r="M88" s="396" t="str">
        <f t="shared" si="15"/>
        <v/>
      </c>
      <c r="N88" s="396" t="str">
        <f t="shared" si="16"/>
        <v/>
      </c>
      <c r="O88" s="396" t="str">
        <f t="shared" si="20"/>
        <v/>
      </c>
      <c r="P88" s="396"/>
      <c r="Q88" s="434">
        <v>1</v>
      </c>
      <c r="R88" s="434">
        <v>3</v>
      </c>
      <c r="S88" s="434">
        <v>6</v>
      </c>
      <c r="T88" s="434">
        <f>IF(T89&amp;T90&amp;T91&amp;T92&amp;T93="","",21)</f>
        <v>21</v>
      </c>
      <c r="U88" s="434"/>
      <c r="V88" s="434"/>
      <c r="W88" s="434"/>
      <c r="X88" s="434"/>
      <c r="Y88" s="434"/>
      <c r="Z88" s="434"/>
      <c r="AA88" s="431" t="str">
        <f>IF(Source_CL!J88=0,"",Source_CL!I88)</f>
        <v xml:space="preserve">Journal des cultures (FO)
Auditeur : vérifier les enregistrements phytosanitaires, questionnement oral si le même produit/substance active est utilisé plus souvent
</v>
      </c>
    </row>
    <row r="89" spans="1:27" x14ac:dyDescent="0.25">
      <c r="A89" s="449" t="str">
        <f>Source_CL!A89</f>
        <v>8</v>
      </c>
      <c r="B89" s="44" t="str">
        <f>IF(Source_CL!B89="","",Source_CL!B89)</f>
        <v/>
      </c>
      <c r="C89" s="158" t="str">
        <f>Source_CL!C89</f>
        <v>8. PROTECTION PHYTOSANITAIRE</v>
      </c>
      <c r="D89" s="158" t="str">
        <f>IF(Source_CL!F89=0,"",Source_CL!F89)</f>
        <v/>
      </c>
      <c r="E89" s="158"/>
      <c r="F89" s="45"/>
      <c r="G89" s="45"/>
      <c r="H89" s="45"/>
      <c r="I89" s="456" t="s">
        <v>3185</v>
      </c>
      <c r="J89" s="68"/>
      <c r="K89" s="158" t="s">
        <v>172</v>
      </c>
      <c r="L89" s="396"/>
      <c r="M89" s="396" t="str">
        <f t="shared" si="15"/>
        <v/>
      </c>
      <c r="N89" s="396" t="str">
        <f t="shared" si="16"/>
        <v/>
      </c>
      <c r="O89" s="396" t="str">
        <f t="shared" si="20"/>
        <v/>
      </c>
      <c r="P89" s="396"/>
      <c r="Q89" s="396">
        <v>1</v>
      </c>
      <c r="R89" s="396"/>
      <c r="S89" s="396"/>
      <c r="T89" s="396">
        <f>IF(OR(LEFT(F89,1)= " ",LEFT(G89,1)=" ",LEFT(H89,1)=" ",F89&amp;G89&amp;H89=""),21,"")</f>
        <v>21</v>
      </c>
      <c r="U89" s="396" t="str">
        <f t="shared" ref="U89:U98" si="21">IF(G89&lt;&gt;"",22,"")</f>
        <v/>
      </c>
      <c r="V89" s="396"/>
      <c r="W89" s="396"/>
      <c r="X89" s="396"/>
      <c r="Y89" s="396"/>
      <c r="Z89" s="396"/>
      <c r="AA89" s="431"/>
    </row>
    <row r="90" spans="1:27" ht="13.35" customHeight="1" x14ac:dyDescent="0.25">
      <c r="A90" s="449" t="str">
        <f>Source_CL!A90</f>
        <v>8.1</v>
      </c>
      <c r="B90" s="44" t="str">
        <f>IF(Source_CL!B90="","",Source_CL!B90)</f>
        <v/>
      </c>
      <c r="C90" s="158" t="str">
        <f>Source_CL!C90</f>
        <v>8.1 Choix des produits phytosanitaires</v>
      </c>
      <c r="D90" s="158" t="str">
        <f>IF(Source_CL!F90=0,"",Source_CL!F90)</f>
        <v/>
      </c>
      <c r="E90" s="158"/>
      <c r="F90" s="45"/>
      <c r="G90" s="45"/>
      <c r="H90" s="45"/>
      <c r="I90" s="456" t="s">
        <v>3185</v>
      </c>
      <c r="J90" s="68"/>
      <c r="K90" s="158" t="s">
        <v>291</v>
      </c>
      <c r="L90" s="396"/>
      <c r="M90" s="396" t="str">
        <f t="shared" si="15"/>
        <v/>
      </c>
      <c r="N90" s="396" t="str">
        <f t="shared" si="16"/>
        <v/>
      </c>
      <c r="O90" s="396" t="str">
        <f t="shared" si="20"/>
        <v/>
      </c>
      <c r="P90" s="396"/>
      <c r="Q90" s="396">
        <v>1</v>
      </c>
      <c r="R90" s="396">
        <v>3</v>
      </c>
      <c r="S90" s="396">
        <v>6</v>
      </c>
      <c r="T90" s="396">
        <f>IF(OR(LEFT(F90,1)= " ",LEFT(G90,1)=" ",LEFT(H90,1)=" ",F90&amp;G90&amp;H90=""),21,"")</f>
        <v>21</v>
      </c>
      <c r="U90" s="396" t="str">
        <f t="shared" si="21"/>
        <v/>
      </c>
      <c r="V90" s="396"/>
      <c r="W90" s="396"/>
      <c r="X90" s="396"/>
      <c r="Y90" s="396"/>
      <c r="Z90" s="396"/>
      <c r="AA90" s="431" t="str">
        <f>IF(Source_CL!J90=0,"",Source_CL!I90)</f>
        <v/>
      </c>
    </row>
    <row r="91" spans="1:27" ht="70.7" customHeight="1" x14ac:dyDescent="0.25">
      <c r="A91" s="449" t="str">
        <f>Source_CL!A91</f>
        <v>8.1.1</v>
      </c>
      <c r="B91" s="44" t="str">
        <f>IF(Source_CL!B91="","",Source_CL!B91)</f>
        <v>++</v>
      </c>
      <c r="C91" s="158" t="str">
        <f>Source_CL!C91</f>
        <v>Le producteur dispose de la liste actuelle des produits phytosanitaires de l'Office fédéral de l'agriculture sous forme imprimée ou par accès à : https://www.psm.admin.ch/fr/produkte
L'exploitation utilise pour ses cultures uniquement des produits phytosanitaires conformes à cette liste.</v>
      </c>
      <c r="D91" s="158" t="str">
        <f>IF(Source_CL!F91=0,"",Source_CL!F91)</f>
        <v>Les listes de PPh ne doivent pas être plus anciennes que l'année précédente. Les listes publiées sur Internet sont également considérées comme disponibles sur l'exploitation et comme actualisées, pour autant que le chef d'exploitation utilise Internet.</v>
      </c>
      <c r="E91" s="158"/>
      <c r="F91" s="457"/>
      <c r="G91" s="457"/>
      <c r="H91" s="457" t="str">
        <f>IF('Source PD'!$B$862,"D","")</f>
        <v/>
      </c>
      <c r="I91" s="63" t="str">
        <f>IF(F91&lt;&gt;"",$F$1,IF(G91&lt;&gt;"",$G$1,IF(H91="D","N/A(D)",IF(H91&lt;&gt;"","N/A",IF('Source PD'!$B$862,"N/A(D)","")))))</f>
        <v/>
      </c>
      <c r="J91" s="394" t="str">
        <f>IF(Checkliste!I91="N/A(D)",'Source PD'!$D$825&amp;'Source PD'!$D$863,"")</f>
        <v/>
      </c>
      <c r="K91" s="158" t="s">
        <v>233</v>
      </c>
      <c r="L91" s="396"/>
      <c r="M91" s="396" t="str">
        <f t="shared" si="15"/>
        <v/>
      </c>
      <c r="N91" s="396" t="str">
        <f t="shared" si="16"/>
        <v/>
      </c>
      <c r="O91" s="396" t="str">
        <f t="shared" si="20"/>
        <v/>
      </c>
      <c r="P91" s="396"/>
      <c r="Q91" s="396">
        <v>1</v>
      </c>
      <c r="R91" s="396">
        <v>3</v>
      </c>
      <c r="S91" s="396"/>
      <c r="T91" s="396">
        <f>IF(OR(LEFT(F91,1)= " ",LEFT(G91,1)=" ",LEFT(H91,1)=" ",F91&amp;G91&amp;H91=""),21,"")</f>
        <v>21</v>
      </c>
      <c r="U91" s="396" t="str">
        <f t="shared" si="21"/>
        <v/>
      </c>
      <c r="V91" s="396"/>
      <c r="W91" s="396"/>
      <c r="X91" s="396"/>
      <c r="Y91" s="396"/>
      <c r="Z91" s="396"/>
      <c r="AA91" s="431" t="str">
        <f>IF(Source_CL!J91=0,"",Source_CL!I91)</f>
        <v>Liste des PPh de l'OFAG (Index PPh)
Auditeur : vérifier l'accès à l'index PPh</v>
      </c>
    </row>
    <row r="92" spans="1:27" ht="83.45" customHeight="1" x14ac:dyDescent="0.25">
      <c r="A92" s="449" t="str">
        <f>Source_CL!A92</f>
        <v>8.1.2</v>
      </c>
      <c r="B92" s="44" t="str">
        <f>IF(Source_CL!B92="","",Source_CL!B92)</f>
        <v>++</v>
      </c>
      <c r="C92" s="158" t="str">
        <f>Source_CL!C92</f>
        <v>Tous les produits phytosanitaires utilisés sont appropriés pour lutter contre les ravageurs, les maladies et les mauvaises herbes et leur utilisation peut être justifiée selon les indications figurant sur l'étiquette ou dans la liste des produits phytosanitaires de l'Office fédéral de l'agriculture. Si l'utilisation se fait sur la base d'une homologation en cas d’urgence, celle-ci doit être présentée.</v>
      </c>
      <c r="D92" s="158" t="str">
        <f>IF(Source_CL!F92=0,"",Source_CL!F92)</f>
        <v>Le choix des produits se fait en fonction de la liste des produits phytosanitaires de l'Office fédéral de l'agriculture ou des catalogues d'entreprises suisses.
Index des produits phytosanitaires (Banque de données): https://www.psm.admin.ch/fr/produkte</v>
      </c>
      <c r="E92" s="158"/>
      <c r="F92" s="457"/>
      <c r="G92" s="457"/>
      <c r="H92" s="457" t="str">
        <f>IF('Source PD'!$B$862,"D","")</f>
        <v/>
      </c>
      <c r="I92" s="63" t="str">
        <f>IF(F92&lt;&gt;"",$F$1,IF(G92&lt;&gt;"",$G$1,IF(H92="D","N/A(D)",IF(H92&lt;&gt;"","N/A",IF('Source PD'!$B$862,"N/A(D)","")))))</f>
        <v/>
      </c>
      <c r="J92" s="394" t="str">
        <f>IF(Checkliste!I92="N/A(D)",'Source PD'!$D$825&amp;'Source PD'!$D$863,"")</f>
        <v/>
      </c>
      <c r="K92" s="158" t="s">
        <v>233</v>
      </c>
      <c r="L92" s="396"/>
      <c r="M92" s="396" t="str">
        <f t="shared" si="15"/>
        <v/>
      </c>
      <c r="N92" s="396" t="str">
        <f t="shared" si="16"/>
        <v/>
      </c>
      <c r="O92" s="396" t="str">
        <f t="shared" si="20"/>
        <v/>
      </c>
      <c r="P92" s="396"/>
      <c r="Q92" s="396">
        <v>1</v>
      </c>
      <c r="R92" s="396">
        <v>3</v>
      </c>
      <c r="S92" s="396"/>
      <c r="T92" s="396">
        <f>IF(OR(LEFT(F92,1)= " ",LEFT(G92,1)=" ",LEFT(H92,1)=" ",F92&amp;G92&amp;H92=""),21,"")</f>
        <v>21</v>
      </c>
      <c r="U92" s="396" t="str">
        <f t="shared" si="21"/>
        <v/>
      </c>
      <c r="V92" s="396"/>
      <c r="W92" s="396"/>
      <c r="X92" s="396"/>
      <c r="Y92" s="396"/>
      <c r="Z92" s="396"/>
      <c r="AA92" s="431" t="str">
        <f>IF(Source_CL!J92=0,"",Source_CL!I92)</f>
        <v>Journal des cultures (FO)
Auditeur: vérifier un exemple d'un PPh utilisé selon le journal des traitements</v>
      </c>
    </row>
    <row r="93" spans="1:27" ht="52.35" customHeight="1" x14ac:dyDescent="0.25">
      <c r="A93" s="449" t="str">
        <f>Source_CL!A93</f>
        <v>8.1.3</v>
      </c>
      <c r="B93" s="44" t="str">
        <f>IF(Source_CL!B93="","",Source_CL!B93)</f>
        <v>++</v>
      </c>
      <c r="C93" s="158" t="str">
        <f>Source_CL!C93</f>
        <v xml:space="preserve">Les factures/bulletins de livraison des produits phytosanitaires et des produits de traitement post-récolte utilisés sont conservés et sont disponibles lors des contrôles externes. </v>
      </c>
      <c r="D93" s="158" t="str">
        <f>IF(Source_CL!F93=0,"",Source_CL!F93)</f>
        <v>Contrôles par sondage pour vérifier si les factures des produits phytosanitaires utilisés sont disponibles.</v>
      </c>
      <c r="E93" s="158"/>
      <c r="F93" s="457"/>
      <c r="G93" s="457"/>
      <c r="H93" s="457" t="str">
        <f>IF('Source PD'!$B$862,"D","")</f>
        <v/>
      </c>
      <c r="I93" s="63" t="str">
        <f>IF(F93&lt;&gt;"",$F$1,IF(G93&lt;&gt;"",$G$1,IF(H93="D","N/A(D)",IF(H93&lt;&gt;"","N/A",IF('Source PD'!$B$862,"N/A(D)","")))))</f>
        <v/>
      </c>
      <c r="J93" s="394" t="str">
        <f>IF(Checkliste!I93="N/A(D)",'Source PD'!$D$825&amp;'Source PD'!$D$863,"")</f>
        <v/>
      </c>
      <c r="K93" s="158" t="s">
        <v>233</v>
      </c>
      <c r="L93" s="396"/>
      <c r="M93" s="396" t="str">
        <f t="shared" si="15"/>
        <v/>
      </c>
      <c r="N93" s="396" t="str">
        <f t="shared" si="16"/>
        <v/>
      </c>
      <c r="O93" s="396" t="str">
        <f t="shared" si="20"/>
        <v/>
      </c>
      <c r="P93" s="396"/>
      <c r="Q93" s="396">
        <v>1</v>
      </c>
      <c r="R93" s="396">
        <v>3</v>
      </c>
      <c r="S93" s="396"/>
      <c r="T93" s="396">
        <f>IF(OR(LEFT(F93,1)= " ",LEFT(G93,1)=" ",LEFT(H93,1)=" ",F93&amp;G93&amp;H93=""),21,"")</f>
        <v>21</v>
      </c>
      <c r="U93" s="396" t="str">
        <f t="shared" si="21"/>
        <v/>
      </c>
      <c r="V93" s="396"/>
      <c r="W93" s="396"/>
      <c r="X93" s="396"/>
      <c r="Y93" s="396"/>
      <c r="Z93" s="396"/>
      <c r="AA93" s="431" t="str">
        <f>IF(Source_CL!J93=0,"",Source_CL!I93)</f>
        <v>Auditeur : noter l'exemple d'un produit contrôlé (stock &amp; facture).</v>
      </c>
    </row>
    <row r="94" spans="1:27" s="347" customFormat="1" x14ac:dyDescent="0.25">
      <c r="A94" s="449" t="str">
        <f>Source_CL!A94</f>
        <v>8.2</v>
      </c>
      <c r="B94" s="44" t="str">
        <f>IF(Source_CL!B94="","",Source_CL!B94)</f>
        <v/>
      </c>
      <c r="C94" s="627" t="str">
        <f>Source_CL!C94</f>
        <v>8.2 Enregistrements relatifs à l'utilisation de produits phytosanitaires</v>
      </c>
      <c r="D94" s="627"/>
      <c r="E94" s="432"/>
      <c r="F94" s="45"/>
      <c r="G94" s="45"/>
      <c r="H94" s="45"/>
      <c r="I94" s="494" t="s">
        <v>3185</v>
      </c>
      <c r="J94" s="68"/>
      <c r="K94" s="432"/>
      <c r="L94" s="434"/>
      <c r="M94" s="396" t="str">
        <f t="shared" si="15"/>
        <v/>
      </c>
      <c r="N94" s="396" t="str">
        <f t="shared" si="16"/>
        <v/>
      </c>
      <c r="O94" s="396" t="str">
        <f t="shared" si="20"/>
        <v/>
      </c>
      <c r="P94" s="396"/>
      <c r="Q94" s="434">
        <v>1</v>
      </c>
      <c r="R94" s="434">
        <v>4</v>
      </c>
      <c r="S94" s="434"/>
      <c r="T94" s="434">
        <f>IF(T95&amp;T96&amp;T97&amp;T98="","",21)</f>
        <v>21</v>
      </c>
      <c r="U94" s="434"/>
      <c r="V94" s="434"/>
      <c r="W94" s="434"/>
      <c r="X94" s="434"/>
      <c r="Y94" s="434"/>
      <c r="Z94" s="434"/>
      <c r="AA94" s="431" t="str">
        <f>IF(Source_CL!J94=0,"",Source_CL!I94)</f>
        <v/>
      </c>
    </row>
    <row r="95" spans="1:27" ht="42" customHeight="1" x14ac:dyDescent="0.25">
      <c r="A95" s="450" t="str">
        <f>IF(Source_CL!A95="","",Source_CL!A95)</f>
        <v>8.2</v>
      </c>
      <c r="B95" s="44" t="str">
        <f>IF(Source_CL!B95="","",Source_CL!B95)</f>
        <v/>
      </c>
      <c r="C95" s="627" t="str">
        <f>Source_CL!C95</f>
        <v>Tous les enregistrements relatifs à l'utilisation des produits phytosanitaires doivent mentionner les indications suivantes (pour les cultures mixtes, les enregistrements peuvent être résumés en groupe de cultures pour autant que les traitements soient identiques pour un groupe de culture) :</v>
      </c>
      <c r="D95" s="627"/>
      <c r="E95" s="158"/>
      <c r="F95" s="45"/>
      <c r="G95" s="45"/>
      <c r="H95" s="45"/>
      <c r="I95" s="494" t="s">
        <v>3185</v>
      </c>
      <c r="J95" s="68"/>
      <c r="K95" s="158" t="s">
        <v>300</v>
      </c>
      <c r="L95" s="396" t="s">
        <v>168</v>
      </c>
      <c r="M95" s="396" t="str">
        <f t="shared" si="15"/>
        <v/>
      </c>
      <c r="N95" s="396" t="str">
        <f t="shared" si="16"/>
        <v/>
      </c>
      <c r="O95" s="396" t="str">
        <f t="shared" si="20"/>
        <v/>
      </c>
      <c r="P95" s="396"/>
      <c r="Q95" s="396">
        <v>1</v>
      </c>
      <c r="R95" s="396">
        <v>4</v>
      </c>
      <c r="S95" s="396"/>
      <c r="T95" s="396">
        <f>IF(OR(LEFT(F95,1)= " ",LEFT(G95,1)=" ",LEFT(H95,1)=" ",F95&amp;G95&amp;H95=""),21,"")</f>
        <v>21</v>
      </c>
      <c r="U95" s="396" t="str">
        <f t="shared" si="21"/>
        <v/>
      </c>
      <c r="V95" s="396"/>
      <c r="W95" s="396"/>
      <c r="X95" s="396"/>
      <c r="Y95" s="396"/>
      <c r="Z95" s="396"/>
      <c r="AA95" s="431" t="str">
        <f>IF(Source_CL!J95=0,"",Source_CL!I95)</f>
        <v/>
      </c>
    </row>
    <row r="96" spans="1:27" ht="39.75" customHeight="1" x14ac:dyDescent="0.25">
      <c r="A96" s="449" t="str">
        <f>Source_CL!A96</f>
        <v>8.2.1</v>
      </c>
      <c r="B96" s="44" t="str">
        <f>IF(Source_CL!B96="","",Source_CL!B96)</f>
        <v>++</v>
      </c>
      <c r="C96" s="158" t="str">
        <f>Source_CL!C96</f>
        <v>Nom de la culture traitée, de la série et de la variété, y c. indication de la surface traitée (m2 ou ha)</v>
      </c>
      <c r="D96" s="158" t="str">
        <f>IF(Source_CL!F96=0,"",Source_CL!F96)</f>
        <v>Il est possible de grouper les parcelles avec des traitements identiques. La surface traitée doit être traçable ou enregistrée.</v>
      </c>
      <c r="E96" s="158"/>
      <c r="F96" s="457"/>
      <c r="G96" s="457"/>
      <c r="H96" s="457" t="str">
        <f>IF('Source PD'!$B$862,"D","")</f>
        <v/>
      </c>
      <c r="I96" s="63" t="str">
        <f>IF(F96&lt;&gt;"",$F$1,IF(G96&lt;&gt;"",$G$1,IF(H96="D","N/A(D)",IF(H96&lt;&gt;"","N/A",IF('Source PD'!$B$862,"N/A(D)","")))))</f>
        <v/>
      </c>
      <c r="J96" s="394" t="str">
        <f>IF(Checkliste!I96="N/A(D)",'Source PD'!$D$825&amp;'Source PD'!$D$863,"")</f>
        <v/>
      </c>
      <c r="K96" s="158" t="s">
        <v>300</v>
      </c>
      <c r="L96" s="396" t="s">
        <v>168</v>
      </c>
      <c r="M96" s="396" t="str">
        <f t="shared" si="15"/>
        <v/>
      </c>
      <c r="N96" s="396" t="str">
        <f t="shared" si="16"/>
        <v/>
      </c>
      <c r="O96" s="396" t="str">
        <f t="shared" si="20"/>
        <v/>
      </c>
      <c r="P96" s="396"/>
      <c r="Q96" s="396">
        <v>1</v>
      </c>
      <c r="R96" s="396">
        <v>4</v>
      </c>
      <c r="S96" s="396"/>
      <c r="T96" s="396">
        <f>IF(OR(LEFT(F96,1)= " ",LEFT(G96,1)=" ",LEFT(H96,1)=" ",F96&amp;G96&amp;H96=""),21,"")</f>
        <v>21</v>
      </c>
      <c r="U96" s="396" t="str">
        <f t="shared" si="21"/>
        <v/>
      </c>
      <c r="V96" s="396"/>
      <c r="W96" s="396"/>
      <c r="X96" s="396"/>
      <c r="Y96" s="396"/>
      <c r="Z96" s="396"/>
      <c r="AA96" s="431" t="str">
        <f>IF(Source_CL!J96=0,"",Source_CL!I96)</f>
        <v>Journal des cultures (FO)
Auditeur: noter un exemple</v>
      </c>
    </row>
    <row r="97" spans="1:27" ht="41.45" customHeight="1" x14ac:dyDescent="0.25">
      <c r="A97" s="449" t="str">
        <f>Source_CL!A97</f>
        <v>8.2.2</v>
      </c>
      <c r="B97" s="44" t="str">
        <f>IF(Source_CL!B97="","",Source_CL!B97)</f>
        <v>++</v>
      </c>
      <c r="C97" s="158" t="str">
        <f>Source_CL!C97</f>
        <v>Nom du champ/quartier ou n° de la serre.</v>
      </c>
      <c r="D97" s="158" t="str">
        <f>IF(Source_CL!F97=0,"",Source_CL!F97)</f>
        <v>Champ/parcelle ou série cultivée en serre</v>
      </c>
      <c r="E97" s="158"/>
      <c r="F97" s="457"/>
      <c r="G97" s="457"/>
      <c r="H97" s="457" t="str">
        <f>IF('Source PD'!$B$862,"D","")</f>
        <v/>
      </c>
      <c r="I97" s="63" t="str">
        <f>IF(F97&lt;&gt;"",$F$1,IF(G97&lt;&gt;"",$G$1,IF(H97="D","N/A(D)",IF(H97&lt;&gt;"","N/A",IF('Source PD'!$B$862,"N/A(D)","")))))</f>
        <v/>
      </c>
      <c r="J97" s="394" t="str">
        <f>IF(Checkliste!I97="N/A(D)",'Source PD'!$D$825&amp;'Source PD'!$D$863,"")</f>
        <v/>
      </c>
      <c r="K97" s="158" t="s">
        <v>172</v>
      </c>
      <c r="L97" s="396" t="s">
        <v>168</v>
      </c>
      <c r="M97" s="396" t="str">
        <f t="shared" si="15"/>
        <v/>
      </c>
      <c r="N97" s="396" t="str">
        <f t="shared" si="16"/>
        <v/>
      </c>
      <c r="O97" s="396" t="str">
        <f t="shared" si="20"/>
        <v/>
      </c>
      <c r="P97" s="396"/>
      <c r="Q97" s="396">
        <v>1</v>
      </c>
      <c r="R97" s="396"/>
      <c r="S97" s="396"/>
      <c r="T97" s="396">
        <f>IF(OR(LEFT(F97,1)= " ",LEFT(G97,1)=" ",LEFT(H97,1)=" ",F97&amp;G97&amp;H97=""),21,"")</f>
        <v>21</v>
      </c>
      <c r="U97" s="396" t="str">
        <f t="shared" si="21"/>
        <v/>
      </c>
      <c r="V97" s="396"/>
      <c r="W97" s="396"/>
      <c r="X97" s="396"/>
      <c r="Y97" s="396"/>
      <c r="Z97" s="396"/>
      <c r="AA97" s="431" t="str">
        <f>IF(Source_CL!J97=0,"",Source_CL!I97)</f>
        <v>dito</v>
      </c>
    </row>
    <row r="98" spans="1:27" ht="40.700000000000003" customHeight="1" x14ac:dyDescent="0.25">
      <c r="A98" s="449" t="str">
        <f>Source_CL!A98</f>
        <v>8.2.3</v>
      </c>
      <c r="B98" s="44" t="str">
        <f>IF(Source_CL!B98="","",Source_CL!B98)</f>
        <v>++</v>
      </c>
      <c r="C98" s="158" t="str">
        <f>Source_CL!C98</f>
        <v>Date d'application (jour/mois/année).</v>
      </c>
      <c r="D98" s="158" t="str">
        <f>IF(Source_CL!F98=0,"",Source_CL!F98)</f>
        <v>Date</v>
      </c>
      <c r="E98" s="158"/>
      <c r="F98" s="457"/>
      <c r="G98" s="457"/>
      <c r="H98" s="457" t="str">
        <f>IF('Source PD'!$B$862,"D","")</f>
        <v/>
      </c>
      <c r="I98" s="63" t="str">
        <f>IF(F98&lt;&gt;"",$F$1,IF(G98&lt;&gt;"",$G$1,IF(H98="D","N/A(D)",IF(H98&lt;&gt;"","N/A",IF('Source PD'!$B$862,"N/A(D)","")))))</f>
        <v/>
      </c>
      <c r="J98" s="394" t="str">
        <f>IF(Checkliste!I98="N/A(D)",'Source PD'!$D$825&amp;'Source PD'!$D$863,"")</f>
        <v/>
      </c>
      <c r="K98" s="158" t="s">
        <v>300</v>
      </c>
      <c r="L98" s="396" t="s">
        <v>168</v>
      </c>
      <c r="M98" s="396" t="str">
        <f t="shared" si="15"/>
        <v/>
      </c>
      <c r="N98" s="396" t="str">
        <f t="shared" si="16"/>
        <v/>
      </c>
      <c r="O98" s="396" t="str">
        <f t="shared" si="20"/>
        <v/>
      </c>
      <c r="P98" s="396"/>
      <c r="Q98" s="396">
        <v>1</v>
      </c>
      <c r="R98" s="396">
        <v>4</v>
      </c>
      <c r="S98" s="396"/>
      <c r="T98" s="396">
        <f>IF(OR(LEFT(F98,1)= " ",LEFT(G98,1)=" ",LEFT(H98,1)=" ",F98&amp;G98&amp;H98=""),21,"")</f>
        <v>21</v>
      </c>
      <c r="U98" s="396" t="str">
        <f t="shared" si="21"/>
        <v/>
      </c>
      <c r="V98" s="396"/>
      <c r="W98" s="396"/>
      <c r="X98" s="396"/>
      <c r="Y98" s="396"/>
      <c r="Z98" s="396"/>
      <c r="AA98" s="431" t="str">
        <f>IF(Source_CL!J98=0,"",Source_CL!I98)</f>
        <v>dito</v>
      </c>
    </row>
    <row r="99" spans="1:27" s="347" customFormat="1" ht="81.599999999999994" customHeight="1" x14ac:dyDescent="0.25">
      <c r="A99" s="449" t="str">
        <f>Source_CL!A99</f>
        <v>8.2.4</v>
      </c>
      <c r="B99" s="44" t="str">
        <f>IF(Source_CL!B99="","",Source_CL!B99)</f>
        <v>++</v>
      </c>
      <c r="C99" s="158" t="str">
        <f>Source_CL!C99</f>
        <v>Nom commercial et substance active ainsi que concentration dans le produit commercial (g/kg ou ml/l). Dans le cas d'organismes utiles, le nom scientifique ou le nom commercial des produits utilisés.</v>
      </c>
      <c r="D99" s="158" t="str">
        <f>IF(Source_CL!F99=0,"",Source_CL!F99)</f>
        <v>L'enregistrement du nom commercial (complet) ou de la substance active est suffisant pour autant que la substance active soit documentée sur une liste (p. ex. inventaire). La concentration dans le produit commercial peut également être justifiée à l'aide de listes de PPh ou d'indications sur l'emballage.</v>
      </c>
      <c r="E99" s="432"/>
      <c r="F99" s="457"/>
      <c r="G99" s="457"/>
      <c r="H99" s="457" t="str">
        <f>IF('Source PD'!$B$862,"D","")</f>
        <v/>
      </c>
      <c r="I99" s="63" t="str">
        <f>IF(F99&lt;&gt;"",$F$1,IF(G99&lt;&gt;"",$G$1,IF(H99="D","N/A(D)",IF(H99&lt;&gt;"","N/A",IF('Source PD'!$B$862,"N/A(D)","")))))</f>
        <v/>
      </c>
      <c r="J99" s="394" t="str">
        <f>IF(Checkliste!I99="N/A(D)",'Source PD'!$D$825&amp;'Source PD'!$D$863,"")</f>
        <v/>
      </c>
      <c r="K99" s="432"/>
      <c r="L99" s="434"/>
      <c r="M99" s="396" t="str">
        <f t="shared" si="15"/>
        <v/>
      </c>
      <c r="N99" s="396" t="str">
        <f t="shared" si="16"/>
        <v/>
      </c>
      <c r="O99" s="396" t="str">
        <f t="shared" si="20"/>
        <v/>
      </c>
      <c r="P99" s="396"/>
      <c r="Q99" s="434">
        <v>1</v>
      </c>
      <c r="R99" s="434"/>
      <c r="S99" s="434"/>
      <c r="T99" s="434">
        <f>IF(T101&amp;T102&amp;T103&amp;T104&amp;T105&amp;T106&amp;T107&amp;T108&amp;T109="","",21)</f>
        <v>21</v>
      </c>
      <c r="U99" s="434"/>
      <c r="V99" s="434"/>
      <c r="W99" s="434"/>
      <c r="X99" s="434"/>
      <c r="Y99" s="434"/>
      <c r="Z99" s="434"/>
      <c r="AA99" s="431" t="str">
        <f>IF(Source_CL!J99=0,"",Source_CL!I99)</f>
        <v>dito</v>
      </c>
    </row>
    <row r="100" spans="1:27" s="347" customFormat="1" ht="48" x14ac:dyDescent="0.25">
      <c r="A100" s="449" t="str">
        <f>Source_CL!A100</f>
        <v>8.2.5</v>
      </c>
      <c r="B100" s="44" t="str">
        <f>IF(Source_CL!B100="","",Source_CL!B100)</f>
        <v>++</v>
      </c>
      <c r="C100" s="158" t="str">
        <f>Source_CL!C100</f>
        <v>Raison principale de l'utilisation (indiquer le ravageur, la maladie, les mauvaises herbes problématiques à traiter).</v>
      </c>
      <c r="D100" s="158" t="str">
        <f>IF(Source_CL!F100=0,"",Source_CL!F100)</f>
        <v>-</v>
      </c>
      <c r="E100" s="432"/>
      <c r="F100" s="457"/>
      <c r="G100" s="457"/>
      <c r="H100" s="457" t="str">
        <f>IF('Source PD'!$B$862,"D","")</f>
        <v/>
      </c>
      <c r="I100" s="63" t="str">
        <f>IF(F100&lt;&gt;"",$F$1,IF(G100&lt;&gt;"",$G$1,IF(H100="D","N/A(D)",IF(H100&lt;&gt;"","N/A",IF('Source PD'!$B$862,"N/A(D)","")))))</f>
        <v/>
      </c>
      <c r="J100" s="394" t="str">
        <f>IF(Checkliste!I100="N/A(D)",'Source PD'!$D$825&amp;'Source PD'!$D$863,"")</f>
        <v/>
      </c>
      <c r="K100" s="432"/>
      <c r="L100" s="434"/>
      <c r="M100" s="396" t="str">
        <f t="shared" si="15"/>
        <v/>
      </c>
      <c r="N100" s="396" t="str">
        <f t="shared" si="16"/>
        <v/>
      </c>
      <c r="O100" s="396" t="str">
        <f t="shared" si="20"/>
        <v/>
      </c>
      <c r="P100" s="396"/>
      <c r="Q100" s="434">
        <v>1</v>
      </c>
      <c r="R100" s="434"/>
      <c r="S100" s="434"/>
      <c r="T100" s="434">
        <f>T99</f>
        <v>21</v>
      </c>
      <c r="U100" s="434"/>
      <c r="V100" s="434"/>
      <c r="W100" s="434"/>
      <c r="X100" s="434"/>
      <c r="Y100" s="434"/>
      <c r="Z100" s="434"/>
      <c r="AA100" s="431" t="str">
        <f>IF(Source_CL!J100=0,"",Source_CL!I100)</f>
        <v>Motifs principaux d'application (FO)
Journal des cultures (FO)
Auditeur: noter un exemple</v>
      </c>
    </row>
    <row r="101" spans="1:27" ht="39.6" customHeight="1" x14ac:dyDescent="0.25">
      <c r="A101" s="449" t="str">
        <f>Source_CL!A101</f>
        <v>8.2.6</v>
      </c>
      <c r="B101" s="44" t="str">
        <f>IF(Source_CL!B101="","",Source_CL!B101)</f>
        <v>++</v>
      </c>
      <c r="C101" s="158" t="str">
        <f>Source_CL!C101</f>
        <v xml:space="preserve">Quantités appliquées en poids ou en volume par litre d'eau ou par autre support. </v>
      </c>
      <c r="D101" s="158" t="str">
        <f>IF(Source_CL!F101=0,"",Source_CL!F101)</f>
        <v>-</v>
      </c>
      <c r="E101" s="158"/>
      <c r="F101" s="457"/>
      <c r="G101" s="457"/>
      <c r="H101" s="457" t="str">
        <f>IF('Source PD'!$B$862,"D","")</f>
        <v/>
      </c>
      <c r="I101" s="63" t="str">
        <f>IF(F101&lt;&gt;"",$F$1,IF(G101&lt;&gt;"",$G$1,IF(H101="D","N/A(D)",IF(H101&lt;&gt;"","N/A",IF('Source PD'!$B$862,"N/A(D)","")))))</f>
        <v/>
      </c>
      <c r="J101" s="394" t="str">
        <f>IF(Checkliste!I101="N/A(D)",'Source PD'!$D$825&amp;'Source PD'!$D$863,"")</f>
        <v/>
      </c>
      <c r="K101" s="158" t="s">
        <v>172</v>
      </c>
      <c r="L101" s="396" t="s">
        <v>168</v>
      </c>
      <c r="M101" s="396" t="str">
        <f t="shared" si="15"/>
        <v/>
      </c>
      <c r="N101" s="396" t="str">
        <f t="shared" si="16"/>
        <v/>
      </c>
      <c r="O101" s="396" t="str">
        <f t="shared" si="20"/>
        <v/>
      </c>
      <c r="P101" s="396"/>
      <c r="Q101" s="396">
        <v>1</v>
      </c>
      <c r="R101" s="396"/>
      <c r="S101" s="396"/>
      <c r="T101" s="396">
        <f t="shared" ref="T101:T109" si="22">IF(OR(LEFT(F101,1)= " ",LEFT(G101,1)=" ",LEFT(H101,1)=" ",F101&amp;G101&amp;H101=""),21,"")</f>
        <v>21</v>
      </c>
      <c r="U101" s="396" t="str">
        <f t="shared" ref="U101:U109" si="23">IF(G101&lt;&gt;"",22,"")</f>
        <v/>
      </c>
      <c r="V101" s="396"/>
      <c r="W101" s="396"/>
      <c r="X101" s="396"/>
      <c r="Y101" s="396"/>
      <c r="Z101" s="396"/>
      <c r="AA101" s="431" t="str">
        <f>IF(Source_CL!J101=0,"",Source_CL!I101)</f>
        <v>Journal des cultures (FO)
Auditeur: noter un exemple</v>
      </c>
    </row>
    <row r="102" spans="1:27" ht="60" x14ac:dyDescent="0.25">
      <c r="A102" s="449" t="str">
        <f>Source_CL!A102</f>
        <v>8.2.7</v>
      </c>
      <c r="B102" s="44" t="str">
        <f>IF(Source_CL!B102="","",Source_CL!B102)</f>
        <v>+</v>
      </c>
      <c r="C102" s="158" t="str">
        <f>Source_CL!C102</f>
        <v>Nom de l'utilisateur. Si l'application de produits phytosanitaire est toujours effectuée par la même personne,  le nom de l'opérateur peut être enregistré une fois de manière globale.</v>
      </c>
      <c r="D102" s="158" t="str">
        <f>IF(Source_CL!F102=0,"",Source_CL!F102)</f>
        <v>Si plusieurs personnes appliquent les produits phytosanitaires, l'opérateur doit être indiqué dans le journal.</v>
      </c>
      <c r="E102" s="158"/>
      <c r="F102" s="457"/>
      <c r="G102" s="457"/>
      <c r="H102" s="457" t="str">
        <f>IF('Source PD'!$B$862,"D",IF('Deklaration 3'!D48=1,"",""))</f>
        <v/>
      </c>
      <c r="I102" s="63" t="str">
        <f>IF(F102&lt;&gt;"",$F$1,IF(G102&lt;&gt;"",$G$1,IF(H102="D","N/A(D)",IF(H102&lt;&gt;"","N/A",IF('Source PD'!$B$862,"N/A(D)","")))))</f>
        <v/>
      </c>
      <c r="J102" s="394" t="str">
        <f>IF('Source PD'!$B$862,'Source PD'!$D$825&amp;'Source PD'!$D$863,IF('Deklaration 3'!D48=1,'Source PD'!$D$825&amp;Source!D896&amp;'Deklaration 3'!C49,""))</f>
        <v/>
      </c>
      <c r="K102" s="158" t="s">
        <v>172</v>
      </c>
      <c r="L102" s="396" t="s">
        <v>168</v>
      </c>
      <c r="M102" s="396" t="str">
        <f t="shared" si="15"/>
        <v/>
      </c>
      <c r="N102" s="396" t="str">
        <f t="shared" si="16"/>
        <v/>
      </c>
      <c r="O102" s="396" t="str">
        <f t="shared" si="20"/>
        <v/>
      </c>
      <c r="P102" s="396"/>
      <c r="Q102" s="396">
        <v>1</v>
      </c>
      <c r="R102" s="396"/>
      <c r="S102" s="396"/>
      <c r="T102" s="396">
        <f t="shared" si="22"/>
        <v>21</v>
      </c>
      <c r="U102" s="396" t="str">
        <f t="shared" si="23"/>
        <v/>
      </c>
      <c r="V102" s="396"/>
      <c r="W102" s="396"/>
      <c r="X102" s="396"/>
      <c r="Y102" s="396"/>
      <c r="Z102" s="396"/>
      <c r="AA102" s="431" t="str">
        <f>IF(Source_CL!J102=0,"",Source_CL!I102)</f>
        <v xml:space="preserve">Déclaration globale (voir checkliste Excel)
Journal des cultures (FO)
Auditeur: noter un exemple
</v>
      </c>
    </row>
    <row r="103" spans="1:27" ht="60" x14ac:dyDescent="0.25">
      <c r="A103" s="449" t="str">
        <f>Source_CL!A103</f>
        <v>8.2.8</v>
      </c>
      <c r="B103" s="44" t="str">
        <f>IF(Source_CL!B103="","",Source_CL!B103)</f>
        <v>+</v>
      </c>
      <c r="C103" s="158" t="str">
        <f>Source_CL!C103</f>
        <v>Technique d'application (identification claire s'il y a plusieurs machines) et méthode utilisée (par ex. grandes quantités d'eau, pulvérisation, nébulisation ou autre méthode).</v>
      </c>
      <c r="D103" s="158" t="str">
        <f>IF(Source_CL!F103=0,"",Source_CL!F103)</f>
        <v>Si c'est toujours la même machine qui est utilisée, une déclaration globale est possible. Les écarts doivent être indiqués.</v>
      </c>
      <c r="E103" s="158"/>
      <c r="F103" s="457"/>
      <c r="G103" s="457"/>
      <c r="H103" s="457" t="str">
        <f>IF('Source PD'!$B$862,"D","")</f>
        <v/>
      </c>
      <c r="I103" s="63" t="str">
        <f>IF(F103&lt;&gt;"",$F$1,IF(G103&lt;&gt;"",$G$1,IF(H103="D","N/A(D)",IF(H103&lt;&gt;"","N/A",IF('Source PD'!$B$862,"N/A(D)","")))))</f>
        <v/>
      </c>
      <c r="J103" s="394" t="str">
        <f>IF('Source PD'!$B$862,'Source PD'!$D$825&amp;'Source PD'!$D$863,IF('Deklaration 3'!D58=1,'Source PD'!$D$825&amp;Source!D902&amp;'Deklaration 3'!C59,""))</f>
        <v/>
      </c>
      <c r="K103" s="158" t="s">
        <v>172</v>
      </c>
      <c r="L103" s="396" t="s">
        <v>168</v>
      </c>
      <c r="M103" s="396" t="str">
        <f t="shared" si="15"/>
        <v/>
      </c>
      <c r="N103" s="396" t="str">
        <f t="shared" si="16"/>
        <v/>
      </c>
      <c r="O103" s="396" t="str">
        <f t="shared" si="20"/>
        <v/>
      </c>
      <c r="P103" s="396"/>
      <c r="Q103" s="396">
        <v>1</v>
      </c>
      <c r="R103" s="396"/>
      <c r="S103" s="396"/>
      <c r="T103" s="396">
        <f t="shared" si="22"/>
        <v>21</v>
      </c>
      <c r="U103" s="396" t="str">
        <f t="shared" si="23"/>
        <v/>
      </c>
      <c r="V103" s="396"/>
      <c r="W103" s="396"/>
      <c r="X103" s="396"/>
      <c r="Y103" s="396"/>
      <c r="Z103" s="396"/>
      <c r="AA103" s="431" t="str">
        <f>IF(Source_CL!J103=0,"",Source_CL!I103)</f>
        <v>Déclaration globale (voir checkliste Excel)
Journal des cultures (FO)
Auditeur: noter un exemple</v>
      </c>
    </row>
    <row r="104" spans="1:27" ht="66.75" customHeight="1" x14ac:dyDescent="0.25">
      <c r="A104" s="449" t="str">
        <f>Source_CL!A104</f>
        <v>8.2.9</v>
      </c>
      <c r="B104" s="44" t="str">
        <f>IF(Source_CL!B104="","",Source_CL!B104)</f>
        <v>+</v>
      </c>
      <c r="C104" s="158" t="str">
        <f>Source_CL!C104</f>
        <v xml:space="preserve">Nom de l'opérateur responsable des applications de produits phytosanitaires sur le plan technique.
Si c'est toujours la même personne qui est responsable des applications de produits phytosanitaires, il est possible de l'indiquer de manière globale. </v>
      </c>
      <c r="D104" s="158" t="str">
        <f>IF(Source_CL!F104=0,"",Source_CL!F104)</f>
        <v>-</v>
      </c>
      <c r="E104" s="158"/>
      <c r="F104" s="457"/>
      <c r="G104" s="457"/>
      <c r="H104" s="457" t="str">
        <f>IF('Source PD'!$B$862,"D",IF('Deklaration 3'!D73=1,"",""))</f>
        <v/>
      </c>
      <c r="I104" s="63" t="str">
        <f>IF(F104&lt;&gt;"",$F$1,IF(G104&lt;&gt;"",$G$1,IF(H104="D","N/A(D)",IF(H104&lt;&gt;"","N/A",IF('Source PD'!$B$862,"N/A(D)","")))))</f>
        <v/>
      </c>
      <c r="J104" s="394" t="str">
        <f>IF('Source PD'!$B$862,'Source PD'!$D$825&amp;'Source PD'!$D$863,IF('Deklaration 3'!D73=1,'Source PD'!$D$825&amp;Source!D894&amp;'Deklaration 3'!C74,""))</f>
        <v/>
      </c>
      <c r="K104" s="158" t="s">
        <v>172</v>
      </c>
      <c r="L104" s="396" t="s">
        <v>168</v>
      </c>
      <c r="M104" s="396" t="str">
        <f t="shared" si="15"/>
        <v/>
      </c>
      <c r="N104" s="396" t="str">
        <f t="shared" si="16"/>
        <v/>
      </c>
      <c r="O104" s="396" t="str">
        <f t="shared" si="20"/>
        <v/>
      </c>
      <c r="P104" s="396"/>
      <c r="Q104" s="396">
        <v>1</v>
      </c>
      <c r="R104" s="396"/>
      <c r="S104" s="396"/>
      <c r="T104" s="396">
        <f t="shared" si="22"/>
        <v>21</v>
      </c>
      <c r="U104" s="396" t="str">
        <f t="shared" si="23"/>
        <v/>
      </c>
      <c r="V104" s="396"/>
      <c r="W104" s="396"/>
      <c r="X104" s="396"/>
      <c r="Y104" s="396"/>
      <c r="Z104" s="396"/>
      <c r="AA104" s="431" t="str">
        <f>IF(Source_CL!J104=0,"",Source_CL!I104)</f>
        <v>Déclaration globale (voir checkliste Excel)
Journal des cultures (FO)</v>
      </c>
    </row>
    <row r="105" spans="1:27" ht="72" x14ac:dyDescent="0.25">
      <c r="A105" s="449" t="str">
        <f>Source_CL!A105</f>
        <v>8.2.10</v>
      </c>
      <c r="B105" s="44" t="str">
        <f>IF(Source_CL!B105="","",Source_CL!B105)</f>
        <v>+-</v>
      </c>
      <c r="C105" s="158" t="str">
        <f>Source_CL!C105</f>
        <v>Le paramètre suivant est disponible pour la consommation de produits phytosanitaires : kg de substance active du PPh utilisée par groupe de culture par ha/an.
Pour les petites structures (par ex. les serres), une surface de production plus petite peut être choisie pour le calcul.</v>
      </c>
      <c r="D105" s="158" t="str">
        <f>IF(Source_CL!F105=0,"",Source_CL!F105)</f>
        <v>L'objectif de cette recommandation est de comparer la quantité de substances actives de PPh utilisé avec la quantité de production et la qualité des produits et d'observer les évolutions.</v>
      </c>
      <c r="E105" s="158"/>
      <c r="F105" s="457"/>
      <c r="G105" s="457"/>
      <c r="H105" s="457" t="str">
        <f>IF('Source PD'!$B$862,"D","")</f>
        <v/>
      </c>
      <c r="I105" s="63" t="str">
        <f>IF(F105&lt;&gt;"",$F$1,IF(G105&lt;&gt;"",$G$1,IF(H105="D","N/A(D)",IF(H105&lt;&gt;"","N/A",IF('Source PD'!$B$862,"N/A(D)","")))))</f>
        <v/>
      </c>
      <c r="J105" s="394" t="str">
        <f>IF(Checkliste!I105="N/A(D)",'Source PD'!$D$825&amp;'Source PD'!$D$863,"")</f>
        <v/>
      </c>
      <c r="K105" s="158" t="s">
        <v>172</v>
      </c>
      <c r="L105" s="396" t="s">
        <v>168</v>
      </c>
      <c r="M105" s="396" t="str">
        <f t="shared" si="15"/>
        <v/>
      </c>
      <c r="N105" s="396" t="str">
        <f t="shared" si="16"/>
        <v/>
      </c>
      <c r="O105" s="396" t="str">
        <f t="shared" si="20"/>
        <v/>
      </c>
      <c r="P105" s="396"/>
      <c r="Q105" s="396">
        <v>1</v>
      </c>
      <c r="R105" s="396"/>
      <c r="S105" s="396"/>
      <c r="T105" s="396">
        <f t="shared" si="22"/>
        <v>21</v>
      </c>
      <c r="U105" s="396" t="str">
        <f t="shared" si="23"/>
        <v/>
      </c>
      <c r="V105" s="396"/>
      <c r="W105" s="396"/>
      <c r="X105" s="396"/>
      <c r="Y105" s="396"/>
      <c r="Z105" s="396"/>
      <c r="AA105" s="431" t="str">
        <f>IF(Source_CL!J105=0,"",Source_CL!I105)</f>
        <v>Bulletins de livraison PPh
Journal des cultures (FO)
Auditeur : vérifier les enregistrements. Si les paramètres peuvent être calculés, noter un exemple.</v>
      </c>
    </row>
    <row r="106" spans="1:27" x14ac:dyDescent="0.25">
      <c r="A106" s="449" t="str">
        <f>Source_CL!A106</f>
        <v>8.3</v>
      </c>
      <c r="B106" s="44" t="str">
        <f>IF(Source_CL!B106="","",Source_CL!B106)</f>
        <v/>
      </c>
      <c r="C106" s="627" t="str">
        <f>Source_CL!C106</f>
        <v>8.3 Stockage des produits phytosanitaires (y c. produits post-récolte)</v>
      </c>
      <c r="D106" s="627"/>
      <c r="E106" s="158"/>
      <c r="F106" s="45"/>
      <c r="G106" s="45"/>
      <c r="H106" s="45"/>
      <c r="I106" s="456" t="s">
        <v>3185</v>
      </c>
      <c r="J106" s="68"/>
      <c r="K106" s="158" t="s">
        <v>172</v>
      </c>
      <c r="L106" s="396" t="s">
        <v>168</v>
      </c>
      <c r="M106" s="396" t="str">
        <f t="shared" si="15"/>
        <v/>
      </c>
      <c r="N106" s="396" t="str">
        <f t="shared" si="16"/>
        <v/>
      </c>
      <c r="O106" s="396" t="str">
        <f t="shared" si="20"/>
        <v/>
      </c>
      <c r="P106" s="396"/>
      <c r="Q106" s="396">
        <v>1</v>
      </c>
      <c r="R106" s="396"/>
      <c r="S106" s="396"/>
      <c r="T106" s="396">
        <f t="shared" si="22"/>
        <v>21</v>
      </c>
      <c r="U106" s="396" t="str">
        <f t="shared" si="23"/>
        <v/>
      </c>
      <c r="V106" s="396"/>
      <c r="W106" s="396"/>
      <c r="X106" s="396"/>
      <c r="Y106" s="396"/>
      <c r="Z106" s="396"/>
      <c r="AA106" s="431" t="str">
        <f>IF(Source_CL!J106=0,"",Source_CL!I106)</f>
        <v/>
      </c>
    </row>
    <row r="107" spans="1:27" ht="26.45" customHeight="1" x14ac:dyDescent="0.25">
      <c r="A107" s="449" t="str">
        <f>Source_CL!A107</f>
        <v>8.3</v>
      </c>
      <c r="B107" s="44" t="str">
        <f>IF(Source_CL!B107="","",Source_CL!B107)</f>
        <v/>
      </c>
      <c r="C107" s="627" t="str">
        <f>Source_CL!C107</f>
        <v>Les produits phytosanitaires et les produits de traitement post-récolte doivent être entreposés de manière sûre afin de réduire au maximum les risques pour l'homme, les animaux et l'environnement. Pour cela, les critères suivants doivent être remplis :</v>
      </c>
      <c r="D107" s="627"/>
      <c r="E107" s="158"/>
      <c r="F107" s="45"/>
      <c r="G107" s="45"/>
      <c r="H107" s="45"/>
      <c r="I107" s="456" t="s">
        <v>3185</v>
      </c>
      <c r="J107" s="68"/>
      <c r="K107" s="158" t="s">
        <v>172</v>
      </c>
      <c r="L107" s="396" t="s">
        <v>168</v>
      </c>
      <c r="M107" s="396" t="str">
        <f t="shared" si="15"/>
        <v/>
      </c>
      <c r="N107" s="396" t="str">
        <f t="shared" si="16"/>
        <v/>
      </c>
      <c r="O107" s="396" t="str">
        <f t="shared" si="20"/>
        <v/>
      </c>
      <c r="P107" s="396"/>
      <c r="Q107" s="396">
        <v>1</v>
      </c>
      <c r="R107" s="396"/>
      <c r="S107" s="396"/>
      <c r="T107" s="396">
        <f t="shared" si="22"/>
        <v>21</v>
      </c>
      <c r="U107" s="396" t="str">
        <f t="shared" si="23"/>
        <v/>
      </c>
      <c r="V107" s="396"/>
      <c r="W107" s="396"/>
      <c r="X107" s="396"/>
      <c r="Y107" s="396"/>
      <c r="Z107" s="396"/>
      <c r="AA107" s="431" t="str">
        <f>IF(Source_CL!J107=0,"",Source_CL!I107)</f>
        <v/>
      </c>
    </row>
    <row r="108" spans="1:27" ht="84" x14ac:dyDescent="0.25">
      <c r="A108" s="449" t="str">
        <f>Source_CL!A108</f>
        <v>8.3.1</v>
      </c>
      <c r="B108" s="44" t="str">
        <f>IF(Source_CL!B108="","",Source_CL!B108)</f>
        <v>+</v>
      </c>
      <c r="C108" s="158" t="str">
        <f>Source_CL!C108</f>
        <v>Il existe au moins un inventaire annuel des produits phytosanitaires. L' achat (bulletins de livraison/factures) et la consommation sont documentés en permanence, ce qui permet de déterminer l'état actuel des stocks.</v>
      </c>
      <c r="D108" s="158" t="str">
        <f>IF(Source_CL!F108=0,"",Source_CL!F108)</f>
        <v>Une saisie électronique des entrées et sorties avec un solde automatique des inventaires est recommandable mais n'est pas exigée.</v>
      </c>
      <c r="E108" s="158"/>
      <c r="F108" s="457"/>
      <c r="G108" s="457"/>
      <c r="H108" s="457" t="str">
        <f>IF('Source PD'!$B$874,"D","")</f>
        <v/>
      </c>
      <c r="I108" s="63" t="str">
        <f>IF(F108&lt;&gt;"",$F$1,IF(G108&lt;&gt;"",$G$1,IF(H108="D","N/A(D)",IF(H108&lt;&gt;"","N/A",IF('Source PD'!$B$874,"N/A(D)","")))))</f>
        <v/>
      </c>
      <c r="J108" s="394" t="str">
        <f>IF(Checkliste!I108="N/A(D)",'Source PD'!$D$825&amp;'Source PD'!$D$874,"")</f>
        <v/>
      </c>
      <c r="K108" s="158" t="s">
        <v>172</v>
      </c>
      <c r="L108" s="396" t="s">
        <v>168</v>
      </c>
      <c r="M108" s="396" t="str">
        <f t="shared" si="15"/>
        <v/>
      </c>
      <c r="N108" s="396" t="str">
        <f t="shared" si="16"/>
        <v/>
      </c>
      <c r="O108" s="396" t="str">
        <f t="shared" si="20"/>
        <v/>
      </c>
      <c r="P108" s="396"/>
      <c r="Q108" s="396">
        <v>1</v>
      </c>
      <c r="R108" s="396"/>
      <c r="S108" s="396"/>
      <c r="T108" s="396">
        <f t="shared" si="22"/>
        <v>21</v>
      </c>
      <c r="U108" s="396" t="str">
        <f t="shared" si="23"/>
        <v/>
      </c>
      <c r="V108" s="396"/>
      <c r="W108" s="396"/>
      <c r="X108" s="396"/>
      <c r="Y108" s="396"/>
      <c r="Z108" s="396"/>
      <c r="AA108" s="431" t="str">
        <f>IF(Source_CL!J108=0,"",Source_CL!I108)</f>
        <v>Inventaire des produits phytosanitaires (FO)
Journal des cultures (FO)
Auditeur : à l'aide d'un exemple, comparer le dernier inventaire avec le stock et les enregistrements phytosanitaires / les achats supplémentaires.</v>
      </c>
    </row>
    <row r="109" spans="1:27" ht="192" customHeight="1" x14ac:dyDescent="0.25">
      <c r="A109" s="449" t="str">
        <f>Source_CL!A109</f>
        <v>8.3.2</v>
      </c>
      <c r="B109" s="44" t="str">
        <f>IF(Source_CL!B109="","",Source_CL!B109)</f>
        <v>++</v>
      </c>
      <c r="C109" s="158" t="str">
        <f>Source_CL!C109</f>
        <v>Le stockage des produits phytosanitaires (PPh) est conforme à toutes les lois et réglementations nationales, régionales et locales, ce qui inclut :
- les PPh sont stockés en toute sécurité et sous clé lorsqu'ils ne sont pas utilisés.
- tous les PPh stockés se trouvent dans leur emballage d'origine. Si l'emballage d'origine est endommagé, toutes les indications de l'emballage d'origine doivent être reprises pour le nouvel emballage.
- pour la préparation de la bouillie, il faut disposer de possibilités appropriées pour mesurer et mélanger les PPh (p. ex. gobelets gradués, balances étalonnées) ainsi que d'ustensiles adéquats (p. ex. seaux) et d'un raccordement à l'eau. 
Les dispositifs de mesure fournis par le fournisseur de produits phytosanitaires sont considérés comme étalonnés. Pour les balances, l'utilisateur doit pouvoir expliquer comment l'étalonnage annuel est effectué.</v>
      </c>
      <c r="D109" s="158" t="str">
        <f>IF(Source_CL!F109=0,"",Source_CL!F109)</f>
        <v>- local ou armoire fermé à clé
- pour les nouveaux récipients, utiliser des récipients professionnels
- Seau et raccordement à l'eau disponibles</v>
      </c>
      <c r="E109" s="158"/>
      <c r="F109" s="457"/>
      <c r="G109" s="457"/>
      <c r="H109" s="457" t="str">
        <f>IF('Source PD'!$B$874,"D","")</f>
        <v/>
      </c>
      <c r="I109" s="63" t="str">
        <f>IF(F109&lt;&gt;"",$F$1,IF(G109&lt;&gt;"",$G$1,IF(H109="D","N/A(D)",IF(H109&lt;&gt;"","N/A",IF('Source PD'!$B$874,"N/A(D)","")))))</f>
        <v/>
      </c>
      <c r="J109" s="394" t="str">
        <f>IF(Checkliste!I109="N/A(D)",'Source PD'!$D$825&amp;'Source PD'!$D$874,"")</f>
        <v/>
      </c>
      <c r="K109" s="158" t="s">
        <v>172</v>
      </c>
      <c r="L109" s="396" t="s">
        <v>168</v>
      </c>
      <c r="M109" s="396" t="str">
        <f t="shared" si="15"/>
        <v/>
      </c>
      <c r="N109" s="396" t="str">
        <f t="shared" si="16"/>
        <v/>
      </c>
      <c r="O109" s="396" t="str">
        <f t="shared" si="20"/>
        <v/>
      </c>
      <c r="P109" s="396"/>
      <c r="Q109" s="396">
        <v>1</v>
      </c>
      <c r="R109" s="396"/>
      <c r="S109" s="396"/>
      <c r="T109" s="396">
        <f t="shared" si="22"/>
        <v>21</v>
      </c>
      <c r="U109" s="396" t="str">
        <f t="shared" si="23"/>
        <v/>
      </c>
      <c r="V109" s="396"/>
      <c r="W109" s="396"/>
      <c r="X109" s="396"/>
      <c r="Y109" s="396"/>
      <c r="Z109" s="396"/>
      <c r="AA109" s="431" t="str">
        <f>IF(Source_CL!J109=0,"",Source_CL!I109)</f>
        <v>Auditeur : contrôle visuel ; questionnement oral sur l'étalonnage des balances</v>
      </c>
    </row>
    <row r="110" spans="1:27" s="347" customFormat="1" ht="39" customHeight="1" x14ac:dyDescent="0.25">
      <c r="A110" s="449" t="str">
        <f>Source_CL!A110</f>
        <v>8.3.3</v>
      </c>
      <c r="B110" s="44" t="str">
        <f>IF(Source_CL!B110="","",Source_CL!B110)</f>
        <v>++</v>
      </c>
      <c r="C110" s="158" t="str">
        <f>Source_CL!C110</f>
        <v>L'accès à l'entrepôt de produits phytosanitaires doit être limité aux personnes ayant reçu les instructions nécessaires pour manipuler les produits phytosanitaires.</v>
      </c>
      <c r="D110" s="158" t="str">
        <f>IF(Source_CL!F110=0,"",Source_CL!F110)</f>
        <v>-</v>
      </c>
      <c r="E110" s="432"/>
      <c r="F110" s="457"/>
      <c r="G110" s="457"/>
      <c r="H110" s="457" t="str">
        <f>IF('Source PD'!$B$874,"D","")</f>
        <v/>
      </c>
      <c r="I110" s="63" t="str">
        <f>IF(F110&lt;&gt;"",$F$1,IF(G110&lt;&gt;"",$G$1,IF(H110="D","N/A(D)",IF(H110&lt;&gt;"","N/A",IF('Source PD'!$B$874,"N/A(D)","")))))</f>
        <v/>
      </c>
      <c r="J110" s="394" t="str">
        <f>IF(Checkliste!I110="N/A(D)",'Source PD'!$D$825&amp;'Source PD'!$D$874,"")</f>
        <v/>
      </c>
      <c r="K110" s="432"/>
      <c r="L110" s="434"/>
      <c r="M110" s="396" t="str">
        <f t="shared" si="15"/>
        <v/>
      </c>
      <c r="N110" s="396" t="str">
        <f t="shared" si="16"/>
        <v/>
      </c>
      <c r="O110" s="396" t="str">
        <f t="shared" si="20"/>
        <v/>
      </c>
      <c r="P110" s="396"/>
      <c r="Q110" s="434">
        <v>1</v>
      </c>
      <c r="R110" s="434">
        <v>4</v>
      </c>
      <c r="S110" s="434"/>
      <c r="T110" s="434">
        <f>IF(T112&amp;T113&amp;T114&amp;T115&amp;T116&amp;T117&amp;T118&amp;T119&amp;T120&amp;T121&amp;T122&amp;T123&amp;T124&amp;T125&amp;T126&amp;T127&amp;T128&amp;T129="","",21)</f>
        <v>21</v>
      </c>
      <c r="U110" s="434"/>
      <c r="V110" s="434"/>
      <c r="W110" s="434"/>
      <c r="X110" s="434"/>
      <c r="Y110" s="434"/>
      <c r="Z110" s="434"/>
      <c r="AA110" s="431" t="str">
        <f>IF(Source_CL!J110=0,"",Source_CL!I110)</f>
        <v xml:space="preserve">Auditeur : Questionnement oral concernant les règles d'accès. </v>
      </c>
    </row>
    <row r="111" spans="1:27" s="347" customFormat="1" ht="27" customHeight="1" x14ac:dyDescent="0.25">
      <c r="A111" s="449" t="str">
        <f>Source_CL!A111</f>
        <v>8.3.4</v>
      </c>
      <c r="B111" s="44" t="str">
        <f>IF(Source_CL!B111="","",Source_CL!B111)</f>
        <v>++</v>
      </c>
      <c r="C111" s="158" t="str">
        <f>Source_CL!C111</f>
        <v>Dans des locaux bien aérés.</v>
      </c>
      <c r="D111" s="158" t="str">
        <f>IF(Source_CL!F111=0,"",Source_CL!F111)</f>
        <v>Entreposage dans une armoire: exigence remplie.</v>
      </c>
      <c r="E111" s="432"/>
      <c r="F111" s="457"/>
      <c r="G111" s="457"/>
      <c r="H111" s="457" t="str">
        <f>IF('Source PD'!$B$874,"D","")</f>
        <v/>
      </c>
      <c r="I111" s="63" t="str">
        <f>IF(F111&lt;&gt;"",$F$1,IF(G111&lt;&gt;"",$G$1,IF(H111="D","N/A(D)",IF(H111&lt;&gt;"","N/A",IF('Source PD'!$B$874,"N/A(D)","")))))</f>
        <v/>
      </c>
      <c r="J111" s="394" t="str">
        <f>IF(Checkliste!I111="N/A(D)",'Source PD'!$D$825&amp;'Source PD'!$D$874,"")</f>
        <v/>
      </c>
      <c r="K111" s="432"/>
      <c r="L111" s="434"/>
      <c r="M111" s="396" t="str">
        <f t="shared" si="15"/>
        <v/>
      </c>
      <c r="N111" s="396" t="str">
        <f t="shared" si="16"/>
        <v/>
      </c>
      <c r="O111" s="396" t="str">
        <f t="shared" si="20"/>
        <v/>
      </c>
      <c r="P111" s="396"/>
      <c r="Q111" s="434">
        <v>1</v>
      </c>
      <c r="R111" s="434">
        <v>4</v>
      </c>
      <c r="S111" s="434"/>
      <c r="T111" s="434"/>
      <c r="U111" s="434"/>
      <c r="V111" s="434"/>
      <c r="W111" s="434"/>
      <c r="X111" s="434"/>
      <c r="Y111" s="434"/>
      <c r="Z111" s="434"/>
      <c r="AA111" s="431" t="str">
        <f>IF(Source_CL!J111=0,"",Source_CL!I111)</f>
        <v xml:space="preserve">Auditeur : évaluation visuelle et sensorielle pour les locaux accessibles. </v>
      </c>
    </row>
    <row r="112" spans="1:27" ht="42" customHeight="1" x14ac:dyDescent="0.25">
      <c r="A112" s="449" t="str">
        <f>Source_CL!A112</f>
        <v>8.3.5</v>
      </c>
      <c r="B112" s="44" t="str">
        <f>IF(Source_CL!B112="","",Source_CL!B112)</f>
        <v>+</v>
      </c>
      <c r="C112" s="158" t="str">
        <f>Source_CL!C112</f>
        <v>L'entrepôt de produits phytosanitaires est construit de manière solide et stable et dispose d'une capacité de stockage suffisante pour tous les PPh et produits post-récolte.</v>
      </c>
      <c r="D112" s="158" t="str">
        <f>IF(Source_CL!F112=0,"",Source_CL!F112)</f>
        <v>-</v>
      </c>
      <c r="E112" s="158"/>
      <c r="F112" s="457"/>
      <c r="G112" s="457"/>
      <c r="H112" s="457" t="str">
        <f>IF('Source PD'!$B$874,"D","")</f>
        <v/>
      </c>
      <c r="I112" s="63" t="str">
        <f>IF(F112&lt;&gt;"",$F$1,IF(G112&lt;&gt;"",$G$1,IF(H112="D","N/A(D)",IF(H112&lt;&gt;"","N/A",IF('Source PD'!$B$874,"N/A(D)","")))))</f>
        <v/>
      </c>
      <c r="J112" s="394" t="str">
        <f>IF(Checkliste!I112="N/A(D)",'Source PD'!$D$825&amp;'Source PD'!$D$874,"")</f>
        <v/>
      </c>
      <c r="K112" s="158" t="s">
        <v>322</v>
      </c>
      <c r="L112" s="396"/>
      <c r="M112" s="396" t="str">
        <f t="shared" si="15"/>
        <v/>
      </c>
      <c r="N112" s="396" t="str">
        <f t="shared" si="16"/>
        <v/>
      </c>
      <c r="O112" s="396" t="str">
        <f t="shared" si="20"/>
        <v/>
      </c>
      <c r="P112" s="396"/>
      <c r="Q112" s="396">
        <v>4</v>
      </c>
      <c r="R112" s="396"/>
      <c r="S112" s="396"/>
      <c r="T112" s="396">
        <f>IF(OR(LEFT(F112,1)= " ",LEFT(G112,1)=" ",LEFT(H112,1)=" ",F112&amp;G112&amp;H112=""),21,"")</f>
        <v>21</v>
      </c>
      <c r="U112" s="396" t="str">
        <f t="shared" ref="U112:U156" si="24">IF(G112&lt;&gt;"",22,"")</f>
        <v/>
      </c>
      <c r="V112" s="396"/>
      <c r="W112" s="396"/>
      <c r="X112" s="396"/>
      <c r="Y112" s="396"/>
      <c r="Z112" s="396"/>
      <c r="AA112" s="431" t="str">
        <f>IF(Source_CL!J112=0,"",Source_CL!I112)</f>
        <v>Auditeur: contrôle visuel</v>
      </c>
    </row>
    <row r="113" spans="1:27" ht="30.6" customHeight="1" x14ac:dyDescent="0.25">
      <c r="A113" s="449" t="str">
        <f>Source_CL!A113</f>
        <v>8.3.6</v>
      </c>
      <c r="B113" s="44" t="str">
        <f>IF(Source_CL!B113="","",Source_CL!B113)</f>
        <v>+</v>
      </c>
      <c r="C113" s="158" t="str">
        <f>Source_CL!C113</f>
        <v>Dans les endroits suffisamment éclairés (Lumière du jour ou éclairage artificiel). Toutes les étiquettes doivent être bien lisibles.</v>
      </c>
      <c r="D113" s="158" t="str">
        <f>IF(Source_CL!F113=0,"",Source_CL!F113)</f>
        <v>-</v>
      </c>
      <c r="E113" s="158"/>
      <c r="F113" s="457"/>
      <c r="G113" s="457"/>
      <c r="H113" s="457" t="str">
        <f>IF('Source PD'!$B$874,"D","")</f>
        <v/>
      </c>
      <c r="I113" s="63" t="str">
        <f>IF(F113&lt;&gt;"",$F$1,IF(G113&lt;&gt;"",$G$1,IF(H113="D","N/A(D)",IF(H113&lt;&gt;"","N/A",IF('Source PD'!$B$874,"N/A(D)","")))))</f>
        <v/>
      </c>
      <c r="J113" s="394" t="str">
        <f>IF(Checkliste!I113="N/A(D)",'Source PD'!$D$825&amp;'Source PD'!$D$874,"")</f>
        <v/>
      </c>
      <c r="K113" s="158" t="s">
        <v>322</v>
      </c>
      <c r="L113" s="396" t="s">
        <v>168</v>
      </c>
      <c r="M113" s="396" t="str">
        <f t="shared" si="15"/>
        <v/>
      </c>
      <c r="N113" s="396" t="str">
        <f t="shared" si="16"/>
        <v/>
      </c>
      <c r="O113" s="396" t="str">
        <f t="shared" ref="O113:O144" si="25">IF(I113="N/A",B113,IF(I113="N/A(D)",B113,""))</f>
        <v/>
      </c>
      <c r="P113" s="396"/>
      <c r="Q113" s="396">
        <v>4</v>
      </c>
      <c r="R113" s="396"/>
      <c r="S113" s="396"/>
      <c r="T113" s="396">
        <f>IF(OR(LEFT(F113,1)= " ",LEFT(G113,1)=" ",LEFT(H113,1)=" ",F113&amp;G113&amp;H113=""),21,"")</f>
        <v>21</v>
      </c>
      <c r="U113" s="396" t="str">
        <f t="shared" si="24"/>
        <v/>
      </c>
      <c r="V113" s="396"/>
      <c r="W113" s="396"/>
      <c r="X113" s="396"/>
      <c r="Y113" s="396"/>
      <c r="Z113" s="396"/>
      <c r="AA113" s="431" t="str">
        <f>IF(Source_CL!J113=0,"",Source_CL!I113)</f>
        <v>Auditeur: contrôle visuel</v>
      </c>
    </row>
    <row r="114" spans="1:27" ht="27" customHeight="1" x14ac:dyDescent="0.25">
      <c r="A114" s="449" t="str">
        <f>Source_CL!A114</f>
        <v>8.3.7</v>
      </c>
      <c r="B114" s="44" t="str">
        <f>IF(Source_CL!B114="","",Source_CL!B114)</f>
        <v>+</v>
      </c>
      <c r="C114" s="158" t="str">
        <f>Source_CL!C114</f>
        <v>Les étagères ou les supports sont en matériau non absorbant (métal, plastique dur, support ou revêtement imperméable).</v>
      </c>
      <c r="D114" s="158" t="str">
        <f>IF(Source_CL!F114=0,"",Source_CL!F114)</f>
        <v>Pas de bois non traité.</v>
      </c>
      <c r="E114" s="158"/>
      <c r="F114" s="457"/>
      <c r="G114" s="457"/>
      <c r="H114" s="457" t="str">
        <f>IF('Source PD'!$B$874,"D","")</f>
        <v/>
      </c>
      <c r="I114" s="63" t="str">
        <f>IF(F114&lt;&gt;"",$F$1,IF(G114&lt;&gt;"",$G$1,IF(H114="D","N/A(D)",IF(H114&lt;&gt;"","N/A",IF('Source PD'!$B$874,"N/A(D)","")))))</f>
        <v/>
      </c>
      <c r="J114" s="394" t="str">
        <f>IF(Checkliste!I114="N/A(D)",'Source PD'!$D$825&amp;'Source PD'!$D$874,"")</f>
        <v/>
      </c>
      <c r="K114" s="158" t="s">
        <v>322</v>
      </c>
      <c r="L114" s="396" t="s">
        <v>168</v>
      </c>
      <c r="M114" s="396" t="str">
        <f t="shared" si="15"/>
        <v/>
      </c>
      <c r="N114" s="396" t="str">
        <f t="shared" si="16"/>
        <v/>
      </c>
      <c r="O114" s="396" t="str">
        <f t="shared" si="25"/>
        <v/>
      </c>
      <c r="P114" s="396"/>
      <c r="Q114" s="396">
        <v>4</v>
      </c>
      <c r="R114" s="396"/>
      <c r="S114" s="396"/>
      <c r="T114" s="396">
        <f>IF(OR(LEFT(F114,1)= " ",LEFT(G114,1)=" ",LEFT(H114,1)=" ",F114&amp;G114&amp;H114=""),21,"")</f>
        <v>21</v>
      </c>
      <c r="U114" s="396" t="str">
        <f t="shared" si="24"/>
        <v/>
      </c>
      <c r="V114" s="396"/>
      <c r="W114" s="396"/>
      <c r="X114" s="396"/>
      <c r="Y114" s="396"/>
      <c r="Z114" s="396"/>
      <c r="AA114" s="431" t="str">
        <f>IF(Source_CL!J114=0,"",Source_CL!I114)</f>
        <v>Auditeur: contrôle visuel</v>
      </c>
    </row>
    <row r="115" spans="1:27" ht="115.5" customHeight="1" x14ac:dyDescent="0.25">
      <c r="A115" s="449" t="str">
        <f>Source_CL!A115</f>
        <v>8.3.8</v>
      </c>
      <c r="B115" s="44" t="str">
        <f>IF(Source_CL!B115="","",Source_CL!B115)</f>
        <v>+</v>
      </c>
      <c r="C115" s="158" t="str">
        <f>Source_CL!C115</f>
        <v>L'entrepôt de produits phytosanitaires dispose de bacs de rétention ou est entouré (110% du volume du plus grand réservoir de liquide) afin d'éviter tout écoulement ou toute contamination de la zone située à l'extérieur de l'entrepôt (p. ex. nappes phréatiques ou eaux de surface) conformément aux dispositions légales.
Pour recueillir les produits phytosanitaires déversés accidentellement, il faut disposer à un endroit déterminé de matériel absorbant (clairement identifiable comme tel, p. ex. bidons étiquetés) ainsi que de balais, d'une pelle à ordures et de poubelles.</v>
      </c>
      <c r="D115" s="158" t="str">
        <f>IF(Source_CL!F115=0,"",Source_CL!F115)</f>
        <v>Seuil de porte à l'entrée ou bac sous les produits phytosanitaires.
Sciure de bois ou autre matériau absorbant. Si celui-ci n'est pas immédiatement identifiable comme absorbant (p. ex. s'il est conservé dans un récipient fermé), l'emballage doit être étiqueté. Le matériel pour nettoyer (balai, pelle, poubelle) doit également être repérable au premier coup d'œil.</v>
      </c>
      <c r="E115" s="158"/>
      <c r="F115" s="457"/>
      <c r="G115" s="457"/>
      <c r="H115" s="457" t="str">
        <f>IF('Source PD'!$B$874,"D","")</f>
        <v/>
      </c>
      <c r="I115" s="63" t="str">
        <f>IF(F115&lt;&gt;"",$F$1,IF(G115&lt;&gt;"",$G$1,IF(H115="D","N/A(D)",IF(H115&lt;&gt;"","N/A",IF('Source PD'!$B$874,"N/A(D)","")))))</f>
        <v/>
      </c>
      <c r="J115" s="394" t="str">
        <f>IF(Checkliste!I115="N/A(D)",'Source PD'!$D$825&amp;'Source PD'!$D$874,"")</f>
        <v/>
      </c>
      <c r="K115" s="158" t="s">
        <v>322</v>
      </c>
      <c r="L115" s="396" t="s">
        <v>168</v>
      </c>
      <c r="M115" s="396" t="str">
        <f t="shared" si="15"/>
        <v/>
      </c>
      <c r="N115" s="396" t="str">
        <f t="shared" si="16"/>
        <v/>
      </c>
      <c r="O115" s="396" t="str">
        <f t="shared" si="25"/>
        <v/>
      </c>
      <c r="P115" s="396"/>
      <c r="Q115" s="396">
        <v>4</v>
      </c>
      <c r="R115" s="396"/>
      <c r="S115" s="396"/>
      <c r="T115" s="396">
        <f t="shared" ref="T115:T129" si="26">IF(OR(LEFT(F115,1)= " ",LEFT(G115,1)=" ",LEFT(H115,1)=" ",F115&amp;G115&amp;H115=""),21,"")</f>
        <v>21</v>
      </c>
      <c r="U115" s="396" t="str">
        <f t="shared" si="24"/>
        <v/>
      </c>
      <c r="V115" s="396"/>
      <c r="W115" s="396"/>
      <c r="X115" s="396"/>
      <c r="Y115" s="396"/>
      <c r="Z115" s="396"/>
      <c r="AA115" s="431" t="str">
        <f>IF(Source_CL!J115=0,"",Source_CL!I115)</f>
        <v>Auditeur: contrôle visuel</v>
      </c>
    </row>
    <row r="116" spans="1:27" ht="51" x14ac:dyDescent="0.25">
      <c r="A116" s="449" t="str">
        <f>Source_CL!A116</f>
        <v>8.3.9</v>
      </c>
      <c r="B116" s="44" t="str">
        <f>IF(Source_CL!B116="","",Source_CL!B116)</f>
        <v>+</v>
      </c>
      <c r="C116" s="158" t="str">
        <f>Source_CL!C116</f>
        <v>Les produits phytosanitaires sous forme de poudre ou de granulés sont toujours stockés au-dessus des formulations liquides dans les rayons.</v>
      </c>
      <c r="D116" s="158" t="str">
        <f>IF(Source_CL!F116=0,"",Source_CL!F116)</f>
        <v>Pour autant qu'il y ait des bacs de rétention pour chaque étage de l'étagère, les produits sous forme liquide peuvent aussi être stockés au-dessus.</v>
      </c>
      <c r="E116" s="158"/>
      <c r="F116" s="457"/>
      <c r="G116" s="457"/>
      <c r="H116" s="457" t="str">
        <f>IF('Source PD'!$B$874,"D","")</f>
        <v/>
      </c>
      <c r="I116" s="63" t="str">
        <f>IF(F116&lt;&gt;"",$F$1,IF(G116&lt;&gt;"",$G$1,IF(H116="D","N/A(D)",IF(H116&lt;&gt;"","N/A",IF('Source PD'!$B$874,"N/A(D)","")))))</f>
        <v/>
      </c>
      <c r="J116" s="394" t="str">
        <f>IF(Checkliste!I116="N/A(D)",'Source PD'!$D$825&amp;'Source PD'!$D$874,"")</f>
        <v/>
      </c>
      <c r="K116" s="158" t="s">
        <v>322</v>
      </c>
      <c r="L116" s="396" t="s">
        <v>168</v>
      </c>
      <c r="M116" s="396" t="str">
        <f t="shared" si="15"/>
        <v/>
      </c>
      <c r="N116" s="396" t="str">
        <f t="shared" si="16"/>
        <v/>
      </c>
      <c r="O116" s="396" t="str">
        <f t="shared" si="25"/>
        <v/>
      </c>
      <c r="P116" s="396"/>
      <c r="Q116" s="396">
        <v>4</v>
      </c>
      <c r="R116" s="396"/>
      <c r="S116" s="396"/>
      <c r="T116" s="396">
        <f t="shared" si="26"/>
        <v>21</v>
      </c>
      <c r="U116" s="396" t="str">
        <f t="shared" si="24"/>
        <v/>
      </c>
      <c r="V116" s="396"/>
      <c r="W116" s="396"/>
      <c r="X116" s="396"/>
      <c r="Y116" s="396"/>
      <c r="Z116" s="396"/>
      <c r="AA116" s="431" t="str">
        <f>IF(Source_CL!J116=0,"",Source_CL!I116)</f>
        <v>Auditeur: contrôle visuel</v>
      </c>
    </row>
    <row r="117" spans="1:27" ht="65.25" customHeight="1" x14ac:dyDescent="0.25">
      <c r="A117" s="449" t="str">
        <f>Source_CL!A117</f>
        <v>8.3.10</v>
      </c>
      <c r="B117" s="44" t="str">
        <f>IF(Source_CL!B117="","",Source_CL!B117)</f>
        <v>++</v>
      </c>
      <c r="C117" s="158" t="str">
        <f>Source_CL!C117</f>
        <v>Tous les produits phytosanitaires figurant dans la liste fédérale des produits phytosanitaires peuvent être entreposés. Les produits phytosanitaires qui ne sont pas destinés à être utilisés sur les cultures dans le cadre de la rotation des cultures sont identifiables et stockés séparément dans l'entrepôt de produits phytosanitaires SwissGAP.</v>
      </c>
      <c r="D117" s="158" t="str">
        <f>IF(Source_CL!F117=0,"",Source_CL!F117)</f>
        <v>Les produits non autorisés en horticulture (par ex. pour le jardin de la maison) peuvent également être entreposés pour autant qu'ils soient visuellement séparés des autres produits.</v>
      </c>
      <c r="E117" s="158"/>
      <c r="F117" s="457"/>
      <c r="G117" s="457"/>
      <c r="H117" s="457" t="str">
        <f>IF('Source PD'!$B$874,"D","")</f>
        <v/>
      </c>
      <c r="I117" s="63" t="str">
        <f>IF(F117&lt;&gt;"",$F$1,IF(G117&lt;&gt;"",$G$1,IF(H117="D","N/A(D)",IF(H117&lt;&gt;"","N/A",IF('Source PD'!$B$874,"N/A(D)","")))))</f>
        <v/>
      </c>
      <c r="J117" s="394" t="str">
        <f>IF(Checkliste!I117="N/A(D)",'Source PD'!$D$825&amp;'Source PD'!$D$874,"")</f>
        <v/>
      </c>
      <c r="K117" s="158" t="s">
        <v>322</v>
      </c>
      <c r="L117" s="396" t="s">
        <v>168</v>
      </c>
      <c r="M117" s="396" t="str">
        <f t="shared" si="15"/>
        <v/>
      </c>
      <c r="N117" s="396" t="str">
        <f t="shared" si="16"/>
        <v/>
      </c>
      <c r="O117" s="396" t="str">
        <f t="shared" si="25"/>
        <v/>
      </c>
      <c r="P117" s="396"/>
      <c r="Q117" s="396">
        <v>4</v>
      </c>
      <c r="R117" s="396"/>
      <c r="S117" s="396"/>
      <c r="T117" s="396">
        <f t="shared" si="26"/>
        <v>21</v>
      </c>
      <c r="U117" s="396" t="str">
        <f t="shared" si="24"/>
        <v/>
      </c>
      <c r="V117" s="396"/>
      <c r="W117" s="396"/>
      <c r="X117" s="396"/>
      <c r="Y117" s="396"/>
      <c r="Z117" s="396"/>
      <c r="AA117" s="431" t="str">
        <f>IF(Source_CL!J117=0,"",Source_CL!I117)</f>
        <v>Auditeur: contrôle visuel</v>
      </c>
    </row>
    <row r="118" spans="1:27" ht="66.599999999999994" customHeight="1" x14ac:dyDescent="0.25">
      <c r="A118" s="449" t="str">
        <f>Source_CL!A118</f>
        <v>8.3.11</v>
      </c>
      <c r="B118" s="44" t="str">
        <f>IF(Source_CL!B118="","",Source_CL!B118)</f>
        <v>+</v>
      </c>
      <c r="C118" s="158" t="str">
        <f>Source_CL!C118</f>
        <v>Un plan d'urgence visible, durable et complet et/ou "Les mesures à appliquer en cas d'accident" est facilement accessible à toutes les personnes à max. 10m de l'entrepôt des produits phytosanitaires et des endroits où l'on effectue des mélanges (les contenus du plan d'urgence sont décrits au point 14.1.3).</v>
      </c>
      <c r="D118" s="158" t="str">
        <f>IF(Source_CL!F118=0,"",Source_CL!F118)</f>
        <v>Les plans d'urgence peuvent également être fixés sur les pulvérisateurs.</v>
      </c>
      <c r="E118" s="158"/>
      <c r="F118" s="457"/>
      <c r="G118" s="457"/>
      <c r="H118" s="457"/>
      <c r="I118" s="63" t="str">
        <f>IF(F118&lt;&gt;"",$F$1,IF(G118&lt;&gt;"",$G$1,IF(H118&lt;&gt;"","N/A","")))</f>
        <v/>
      </c>
      <c r="J118" s="394"/>
      <c r="K118" s="158" t="s">
        <v>322</v>
      </c>
      <c r="L118" s="396" t="s">
        <v>168</v>
      </c>
      <c r="M118" s="396" t="str">
        <f t="shared" si="15"/>
        <v/>
      </c>
      <c r="N118" s="396" t="str">
        <f t="shared" si="16"/>
        <v/>
      </c>
      <c r="O118" s="396" t="str">
        <f t="shared" si="25"/>
        <v/>
      </c>
      <c r="P118" s="396"/>
      <c r="Q118" s="396">
        <v>4</v>
      </c>
      <c r="R118" s="396"/>
      <c r="S118" s="396"/>
      <c r="T118" s="396">
        <f t="shared" si="26"/>
        <v>21</v>
      </c>
      <c r="U118" s="396" t="str">
        <f t="shared" si="24"/>
        <v/>
      </c>
      <c r="V118" s="396"/>
      <c r="W118" s="396"/>
      <c r="X118" s="396"/>
      <c r="Y118" s="396"/>
      <c r="Z118" s="396"/>
      <c r="AA118" s="431" t="str">
        <f>IF(Source_CL!J118=0,"",Source_CL!I118)</f>
        <v>Plan d'urgence
Auditeur: contrôle visuel</v>
      </c>
    </row>
    <row r="119" spans="1:27" ht="67.349999999999994" customHeight="1" x14ac:dyDescent="0.25">
      <c r="A119" s="449" t="str">
        <f>Source_CL!A119</f>
        <v>8.3.12</v>
      </c>
      <c r="B119" s="44" t="str">
        <f>IF(Source_CL!B119="","",Source_CL!B119)</f>
        <v>+</v>
      </c>
      <c r="C119" s="158" t="str">
        <f>Source_CL!C119</f>
        <v>En cas de contamination de l'utilisateur, un moyen de se laver les yeux et une quantité suffisante d'eau propre doivent être disponibles à moins de 10 mètres de l'entrepôt de produits phytopharmaceutiques et des lieux de mélange, et une trousse de premiers secours doit être facilement accessible.</v>
      </c>
      <c r="D119" s="158" t="str">
        <f>IF(Source_CL!F119=0,"",Source_CL!F119)</f>
        <v>Les 10m ne concernent pas les trousses de premiers secours.</v>
      </c>
      <c r="E119" s="158"/>
      <c r="F119" s="457"/>
      <c r="G119" s="457"/>
      <c r="H119" s="457"/>
      <c r="I119" s="63" t="str">
        <f>IF(F119&lt;&gt;"",$F$1,IF(G119&lt;&gt;"",$G$1,IF(H119&lt;&gt;"","N/A","")))</f>
        <v/>
      </c>
      <c r="J119" s="394"/>
      <c r="K119" s="158" t="s">
        <v>322</v>
      </c>
      <c r="L119" s="396" t="s">
        <v>168</v>
      </c>
      <c r="M119" s="396" t="str">
        <f t="shared" si="15"/>
        <v/>
      </c>
      <c r="N119" s="396" t="str">
        <f t="shared" si="16"/>
        <v/>
      </c>
      <c r="O119" s="396" t="str">
        <f t="shared" si="25"/>
        <v/>
      </c>
      <c r="P119" s="396"/>
      <c r="Q119" s="396">
        <v>4</v>
      </c>
      <c r="R119" s="396"/>
      <c r="S119" s="396"/>
      <c r="T119" s="396">
        <f t="shared" si="26"/>
        <v>21</v>
      </c>
      <c r="U119" s="396" t="str">
        <f t="shared" si="24"/>
        <v/>
      </c>
      <c r="V119" s="396"/>
      <c r="W119" s="396"/>
      <c r="X119" s="396"/>
      <c r="Y119" s="396"/>
      <c r="Z119" s="396"/>
      <c r="AA119" s="431" t="str">
        <f>IF(Source_CL!J119=0,"",Source_CL!I119)</f>
        <v>Auditeur: contrôle visuel</v>
      </c>
    </row>
    <row r="120" spans="1:27" x14ac:dyDescent="0.25">
      <c r="A120" s="449" t="str">
        <f>Source_CL!A120</f>
        <v>8.4</v>
      </c>
      <c r="B120" s="44" t="str">
        <f>IF(Source_CL!B120="","",Source_CL!B120)</f>
        <v/>
      </c>
      <c r="C120" s="627" t="str">
        <f>Source_CL!C120</f>
        <v>8.4 Manipulation des produits phytosanitaires</v>
      </c>
      <c r="D120" s="627"/>
      <c r="E120" s="158"/>
      <c r="F120" s="45"/>
      <c r="G120" s="45"/>
      <c r="H120" s="45"/>
      <c r="I120" s="456" t="s">
        <v>3185</v>
      </c>
      <c r="J120" s="68"/>
      <c r="K120" s="158" t="s">
        <v>322</v>
      </c>
      <c r="L120" s="396"/>
      <c r="M120" s="396" t="str">
        <f t="shared" si="15"/>
        <v/>
      </c>
      <c r="N120" s="396" t="str">
        <f t="shared" si="16"/>
        <v/>
      </c>
      <c r="O120" s="396" t="str">
        <f t="shared" si="25"/>
        <v/>
      </c>
      <c r="P120" s="396"/>
      <c r="Q120" s="396">
        <v>4</v>
      </c>
      <c r="R120" s="396"/>
      <c r="S120" s="396"/>
      <c r="T120" s="396">
        <f t="shared" si="26"/>
        <v>21</v>
      </c>
      <c r="U120" s="396" t="str">
        <f t="shared" si="24"/>
        <v/>
      </c>
      <c r="V120" s="396"/>
      <c r="W120" s="396"/>
      <c r="X120" s="396"/>
      <c r="Y120" s="396"/>
      <c r="Z120" s="396"/>
      <c r="AA120" s="431" t="str">
        <f>IF(Source_CL!J120=0,"",Source_CL!I120)</f>
        <v/>
      </c>
    </row>
    <row r="121" spans="1:27" ht="39.75" customHeight="1" x14ac:dyDescent="0.25">
      <c r="A121" s="449" t="str">
        <f>Source_CL!A121</f>
        <v>8.4.1</v>
      </c>
      <c r="B121" s="44" t="str">
        <f>IF(Source_CL!B121="","",Source_CL!B121)</f>
        <v>+</v>
      </c>
      <c r="C121" s="158" t="str">
        <f>Source_CL!C121</f>
        <v>Pour protéger les travailleurs, les produits phytosanitaires concentrés sont transportés dans leur emballage d'origine sur le site de l'entreprise ou entre les parties/les sites de l'entreprise.</v>
      </c>
      <c r="D121" s="158" t="str">
        <f>IF(Source_CL!F121=0,"",Source_CL!F121)</f>
        <v>Cela ne comprend pas le transport entre le dosage du produit phytosanitaire et le remplissage de la cuve du pulvérisateur sur le même site.</v>
      </c>
      <c r="E121" s="158"/>
      <c r="F121" s="457"/>
      <c r="G121" s="457"/>
      <c r="H121" s="457" t="str">
        <f>IF('Source PD'!$B$862,"D","")</f>
        <v/>
      </c>
      <c r="I121" s="63" t="str">
        <f>IF(F121&lt;&gt;"",$F$1,IF(G121&lt;&gt;"",$G$1,IF(H121="D","N/A(D)",IF(H121&lt;&gt;"","N/A",IF('Source PD'!$B$862,"N/A(D)","")))))</f>
        <v/>
      </c>
      <c r="J121" s="394" t="str">
        <f>IF(Checkliste!I121="N/A(D)",'Source PD'!$D$825&amp;'Source PD'!$D$863,"")</f>
        <v/>
      </c>
      <c r="K121" s="158" t="s">
        <v>322</v>
      </c>
      <c r="L121" s="396" t="s">
        <v>168</v>
      </c>
      <c r="M121" s="396" t="str">
        <f t="shared" si="15"/>
        <v/>
      </c>
      <c r="N121" s="396" t="str">
        <f t="shared" si="16"/>
        <v/>
      </c>
      <c r="O121" s="396" t="str">
        <f t="shared" si="25"/>
        <v/>
      </c>
      <c r="P121" s="396"/>
      <c r="Q121" s="396">
        <v>4</v>
      </c>
      <c r="R121" s="396"/>
      <c r="S121" s="396"/>
      <c r="T121" s="396">
        <f t="shared" si="26"/>
        <v>21</v>
      </c>
      <c r="U121" s="396" t="str">
        <f t="shared" si="24"/>
        <v/>
      </c>
      <c r="V121" s="396"/>
      <c r="W121" s="396"/>
      <c r="X121" s="396"/>
      <c r="Y121" s="396"/>
      <c r="Z121" s="396"/>
      <c r="AA121" s="431" t="str">
        <f>IF(Source_CL!J121=0,"",Source_CL!I121)</f>
        <v>Auditeur: questionnement oral</v>
      </c>
    </row>
    <row r="122" spans="1:27" ht="53.25" customHeight="1" x14ac:dyDescent="0.25">
      <c r="A122" s="449" t="str">
        <f>Source_CL!A122</f>
        <v>8.4.2</v>
      </c>
      <c r="B122" s="44" t="str">
        <f>IF(Source_CL!B122="","",Source_CL!B122)</f>
        <v>++</v>
      </c>
      <c r="C122" s="158" t="str">
        <f>Source_CL!C122</f>
        <v>La bouillie de traitement est mélangée conformément aux recommandations figurant sur le mode d'emploi. Les équipements correspondants, y compris les dispositifs de mesure appropriés sont disponibles.</v>
      </c>
      <c r="D122" s="158" t="str">
        <f>IF(Source_CL!F122=0,"",Source_CL!F122)</f>
        <v>Des récipients de mesure, etc. sont disponibles et utilisés.</v>
      </c>
      <c r="E122" s="158"/>
      <c r="F122" s="457"/>
      <c r="G122" s="457"/>
      <c r="H122" s="457" t="str">
        <f>IF('Source PD'!$B$862,"D","")</f>
        <v/>
      </c>
      <c r="I122" s="63" t="str">
        <f>IF(F122&lt;&gt;"",$F$1,IF(G122&lt;&gt;"",$G$1,IF(H122="D","N/A(D)",IF(H122&lt;&gt;"","N/A",IF('Source PD'!$B$862,"N/A(D)","")))))</f>
        <v/>
      </c>
      <c r="J122" s="394" t="str">
        <f>IF(Checkliste!I122="N/A(D)",'Source PD'!$D$825&amp;'Source PD'!$D$863,"")</f>
        <v/>
      </c>
      <c r="K122" s="158" t="s">
        <v>322</v>
      </c>
      <c r="L122" s="396" t="s">
        <v>168</v>
      </c>
      <c r="M122" s="396" t="str">
        <f t="shared" si="15"/>
        <v/>
      </c>
      <c r="N122" s="396" t="str">
        <f t="shared" si="16"/>
        <v/>
      </c>
      <c r="O122" s="396" t="str">
        <f t="shared" si="25"/>
        <v/>
      </c>
      <c r="P122" s="396"/>
      <c r="Q122" s="396">
        <v>4</v>
      </c>
      <c r="R122" s="396"/>
      <c r="S122" s="396"/>
      <c r="T122" s="396">
        <f t="shared" si="26"/>
        <v>21</v>
      </c>
      <c r="U122" s="396" t="str">
        <f t="shared" si="24"/>
        <v/>
      </c>
      <c r="V122" s="396"/>
      <c r="W122" s="396"/>
      <c r="X122" s="396"/>
      <c r="Y122" s="396"/>
      <c r="Z122" s="396"/>
      <c r="AA122" s="431" t="str">
        <f>IF(Source_CL!J122=0,"",Source_CL!I122)</f>
        <v>Auditeur: contrôle visuel et questionnement oral de l'utilisateur</v>
      </c>
    </row>
    <row r="123" spans="1:27" ht="39" customHeight="1" x14ac:dyDescent="0.25">
      <c r="A123" s="449" t="str">
        <f>Source_CL!A123</f>
        <v>8.4.3</v>
      </c>
      <c r="B123" s="44" t="str">
        <f>IF(Source_CL!B123="","",Source_CL!B123)</f>
        <v>+</v>
      </c>
      <c r="C123" s="158" t="str">
        <f>Source_CL!C123</f>
        <v>Les restes de bouillie ou l'eau provenant du rinçage du réservoir de stockage sont appliquées sur les cultures traitées en étant fortement diluées, de manière à ne pas dépasser la dose recommandée.</v>
      </c>
      <c r="D123" s="158" t="str">
        <f>IF(Source_CL!F123=0,"",Source_CL!F123)</f>
        <v>-</v>
      </c>
      <c r="E123" s="158"/>
      <c r="F123" s="457"/>
      <c r="G123" s="457"/>
      <c r="H123" s="457" t="str">
        <f>IF('Source PD'!$B$862,"D","")</f>
        <v/>
      </c>
      <c r="I123" s="63" t="str">
        <f>IF(F123&lt;&gt;"",$F$1,IF(G123&lt;&gt;"",$G$1,IF(H123="D","N/A(D)",IF(H123&lt;&gt;"","N/A",IF('Source PD'!$B$862,"N/A(D)","")))))</f>
        <v/>
      </c>
      <c r="J123" s="394" t="str">
        <f>IF(Checkliste!I123="N/A(D)",'Source PD'!$D$825&amp;'Source PD'!$D$863,"")</f>
        <v/>
      </c>
      <c r="K123" s="158" t="s">
        <v>322</v>
      </c>
      <c r="L123" s="396" t="s">
        <v>168</v>
      </c>
      <c r="M123" s="396" t="str">
        <f t="shared" si="15"/>
        <v/>
      </c>
      <c r="N123" s="396" t="str">
        <f t="shared" si="16"/>
        <v/>
      </c>
      <c r="O123" s="396" t="str">
        <f t="shared" si="25"/>
        <v/>
      </c>
      <c r="P123" s="396"/>
      <c r="Q123" s="396">
        <v>4</v>
      </c>
      <c r="R123" s="396"/>
      <c r="S123" s="396"/>
      <c r="T123" s="396">
        <f t="shared" si="26"/>
        <v>21</v>
      </c>
      <c r="U123" s="396" t="str">
        <f t="shared" si="24"/>
        <v/>
      </c>
      <c r="V123" s="396"/>
      <c r="W123" s="396"/>
      <c r="X123" s="396"/>
      <c r="Y123" s="396"/>
      <c r="Z123" s="396"/>
      <c r="AA123" s="431" t="str">
        <f>IF(Source_CL!J123=0,"",Source_CL!I123)</f>
        <v>Auditeur : Questionnement oral sur la gestion des quantités restantes</v>
      </c>
    </row>
    <row r="124" spans="1:27" ht="51" customHeight="1" x14ac:dyDescent="0.25">
      <c r="A124" s="449" t="str">
        <f>Source_CL!A124</f>
        <v>8.4.4</v>
      </c>
      <c r="B124" s="44" t="str">
        <f>IF(Source_CL!B124="","",Source_CL!B124)</f>
        <v>+</v>
      </c>
      <c r="C124" s="158" t="str">
        <f>Source_CL!C124</f>
        <v>Dans le cas où les conditions météorologiques locales pourraient influencer l'efficacité du traitement ou la dérive sur les cultures voisines, aucun produit phytosanitaire ne sera épandu. N/A pour les cultures sous serre.</v>
      </c>
      <c r="D124" s="158" t="str">
        <f>IF(Source_CL!F124=0,"",Source_CL!F124)</f>
        <v>Si les mauvaises conditions météorologiques ne sont pas prises en considération et que l'on traite quand même, le point n'est pas rempli.</v>
      </c>
      <c r="E124" s="158"/>
      <c r="F124" s="457"/>
      <c r="G124" s="457"/>
      <c r="H124" s="457" t="str">
        <f>IF('Source PD'!$B$862,"D","")</f>
        <v/>
      </c>
      <c r="I124" s="63" t="str">
        <f>IF(F124&lt;&gt;"",$F$1,IF(G124&lt;&gt;"",$G$1,IF(H124="D","N/A(D)",IF(H124&lt;&gt;"","N/A",IF('Source PD'!$B$862,"N/A(D)","")))))</f>
        <v/>
      </c>
      <c r="J124" s="394" t="str">
        <f>IF(Checkliste!I124="N/A(D)",'Source PD'!$D$825&amp;'Source PD'!$D$863,"")</f>
        <v/>
      </c>
      <c r="K124" s="158" t="s">
        <v>322</v>
      </c>
      <c r="L124" s="396" t="s">
        <v>168</v>
      </c>
      <c r="M124" s="396" t="str">
        <f t="shared" si="15"/>
        <v/>
      </c>
      <c r="N124" s="396" t="str">
        <f t="shared" si="16"/>
        <v/>
      </c>
      <c r="O124" s="396" t="str">
        <f t="shared" si="25"/>
        <v/>
      </c>
      <c r="P124" s="396"/>
      <c r="Q124" s="396">
        <v>4</v>
      </c>
      <c r="R124" s="396"/>
      <c r="S124" s="396"/>
      <c r="T124" s="396">
        <f t="shared" si="26"/>
        <v>21</v>
      </c>
      <c r="U124" s="396" t="str">
        <f t="shared" si="24"/>
        <v/>
      </c>
      <c r="V124" s="396"/>
      <c r="W124" s="396"/>
      <c r="X124" s="396"/>
      <c r="Y124" s="396"/>
      <c r="Z124" s="396"/>
      <c r="AA124" s="431" t="str">
        <f>IF(Source_CL!J124=0,"",Source_CL!I124)</f>
        <v>Auditeur: questionnement oral</v>
      </c>
    </row>
    <row r="125" spans="1:27" ht="53.25" customHeight="1" x14ac:dyDescent="0.25">
      <c r="A125" s="449" t="str">
        <f>Source_CL!A125</f>
        <v>8.4.5</v>
      </c>
      <c r="B125" s="44" t="str">
        <f>IF(Source_CL!B125="","",Source_CL!B125)</f>
        <v>+</v>
      </c>
      <c r="C125" s="158" t="str">
        <f>Source_CL!C125</f>
        <v>La dérive de ses propres parcelles vers les surfaces de production voisines est évitée (p. ex. technique d'application, connaissance de la culture voisine, météo, ...)</v>
      </c>
      <c r="D125" s="158" t="str">
        <f>IF(Source_CL!F125=0,"",Source_CL!F125)</f>
        <v>Une dérive peut être empêchée grâce aux techniques d'application utilisées (p.ex. buses diminuant la dérive) ou grâce à la mise en place de barrières/couvertures/zones tampon.</v>
      </c>
      <c r="E125" s="158"/>
      <c r="F125" s="457"/>
      <c r="G125" s="457"/>
      <c r="H125" s="457" t="str">
        <f>IF('Source PD'!$B$862,"D","")</f>
        <v/>
      </c>
      <c r="I125" s="63" t="str">
        <f>IF(F125&lt;&gt;"",$F$1,IF(G125&lt;&gt;"",$G$1,IF(H125="D","N/A(D)",IF(H125&lt;&gt;"","N/A",IF('Source PD'!$B$862,"N/A(D)","")))))</f>
        <v/>
      </c>
      <c r="J125" s="394" t="str">
        <f>IF(Checkliste!I125="N/A(D)",'Source PD'!$D$825&amp;'Source PD'!$D$863,"")</f>
        <v/>
      </c>
      <c r="K125" s="158" t="s">
        <v>300</v>
      </c>
      <c r="L125" s="396"/>
      <c r="M125" s="396" t="str">
        <f t="shared" si="15"/>
        <v/>
      </c>
      <c r="N125" s="396" t="str">
        <f t="shared" si="16"/>
        <v/>
      </c>
      <c r="O125" s="396" t="str">
        <f t="shared" si="25"/>
        <v/>
      </c>
      <c r="P125" s="396"/>
      <c r="Q125" s="396">
        <v>1</v>
      </c>
      <c r="R125" s="396">
        <v>4</v>
      </c>
      <c r="S125" s="396"/>
      <c r="T125" s="396">
        <f t="shared" si="26"/>
        <v>21</v>
      </c>
      <c r="U125" s="396" t="str">
        <f t="shared" si="24"/>
        <v/>
      </c>
      <c r="V125" s="396"/>
      <c r="W125" s="396"/>
      <c r="X125" s="396"/>
      <c r="Y125" s="396"/>
      <c r="Z125" s="396"/>
      <c r="AA125" s="431" t="str">
        <f>IF(Source_CL!J125=0,"",Source_CL!I125)</f>
        <v>Auditeur : évaluer le risque de dérive lors de la visite. Questionnement oral.</v>
      </c>
    </row>
    <row r="126" spans="1:27" ht="26.25" customHeight="1" x14ac:dyDescent="0.25">
      <c r="A126" s="449" t="str">
        <f>Source_CL!A126</f>
        <v>8.4.6</v>
      </c>
      <c r="B126" s="44" t="str">
        <f>IF(Source_CL!B126="","",Source_CL!B126)</f>
        <v>+-</v>
      </c>
      <c r="C126" s="158" t="str">
        <f>Source_CL!C126</f>
        <v>La dérive des parcelles avoisinantes (voisines) sur les propres cultures est évitée (p. ex. communication avec le voisin, zones tampons, etc.)</v>
      </c>
      <c r="D126" s="158" t="str">
        <f>IF(Source_CL!F126=0,"",Source_CL!F126)</f>
        <v>Non applicable si cela n'est pas considéré comme un danger.</v>
      </c>
      <c r="E126" s="158"/>
      <c r="F126" s="457"/>
      <c r="G126" s="457"/>
      <c r="H126" s="457" t="str">
        <f>IF('Source PD'!$B$862,"D","")</f>
        <v/>
      </c>
      <c r="I126" s="63" t="str">
        <f>IF(F126&lt;&gt;"",$F$1,IF(G126&lt;&gt;"",$G$1,IF(H126="D","N/A(D)",IF(H126&lt;&gt;"","N/A",IF('Source PD'!$B$862,"N/A(D)","")))))</f>
        <v/>
      </c>
      <c r="J126" s="394" t="str">
        <f>IF(Checkliste!I126="N/A(D)",'Source PD'!$D$825&amp;'Source PD'!$D$863,"")</f>
        <v/>
      </c>
      <c r="K126" s="158" t="s">
        <v>322</v>
      </c>
      <c r="L126" s="396" t="s">
        <v>168</v>
      </c>
      <c r="M126" s="396" t="str">
        <f t="shared" si="15"/>
        <v/>
      </c>
      <c r="N126" s="396" t="str">
        <f t="shared" si="16"/>
        <v/>
      </c>
      <c r="O126" s="396" t="str">
        <f t="shared" si="25"/>
        <v/>
      </c>
      <c r="P126" s="396"/>
      <c r="Q126" s="396">
        <v>4</v>
      </c>
      <c r="R126" s="396"/>
      <c r="S126" s="396"/>
      <c r="T126" s="396">
        <f t="shared" si="26"/>
        <v>21</v>
      </c>
      <c r="U126" s="396" t="str">
        <f t="shared" si="24"/>
        <v/>
      </c>
      <c r="V126" s="396"/>
      <c r="W126" s="396"/>
      <c r="X126" s="396"/>
      <c r="Y126" s="396"/>
      <c r="Z126" s="396"/>
      <c r="AA126" s="431" t="str">
        <f>IF(Source_CL!J126=0,"",Source_CL!I126)</f>
        <v>Auditeur: contrôle visuel, questionnement oral</v>
      </c>
    </row>
    <row r="127" spans="1:27" ht="96" x14ac:dyDescent="0.25">
      <c r="A127" s="449" t="str">
        <f>Source_CL!A127</f>
        <v>8.4.7</v>
      </c>
      <c r="B127" s="44" t="str">
        <f>IF(Source_CL!B127="","",Source_CL!B127)</f>
        <v>++</v>
      </c>
      <c r="C127" s="158" t="str">
        <f>Source_CL!C127</f>
        <v>Il existe des procédures clairement documentées qui règlent le retour dans les cultures après l'application de produits phytosanitaires conformément aux instructions de l'étiquette. 
Si aucune information n'est disponible sur l'étiquette, il faut au moins attendre que le produit ait séché sur les plantes.</v>
      </c>
      <c r="D127" s="158" t="str">
        <f>IF(Source_CL!F127=0,"",Source_CL!F127)</f>
        <v>Le point ne peut pas être répondu par N/A, parce-ce qu'il faut toujours attendre à ce que le produit soit au moins sec sur la plante.
Pour les procédés de nébulisation à froid et de fumigation, les mesures de sécurité correspondantes doivent être respectées dans les serres. 
Des panneaux d'avertissement sont mis en place.</v>
      </c>
      <c r="E127" s="158"/>
      <c r="F127" s="457"/>
      <c r="G127" s="457"/>
      <c r="H127" s="457" t="str">
        <f>IF('Source PD'!$B$862,"D","")</f>
        <v/>
      </c>
      <c r="I127" s="63" t="str">
        <f>IF(F127&lt;&gt;"",$F$1,IF(G127&lt;&gt;"",$G$1,IF(H127="D","N/A(D)",IF(H127&lt;&gt;"","N/A",IF('Source PD'!$B$862,"N/A(D)","")))))</f>
        <v/>
      </c>
      <c r="J127" s="394" t="str">
        <f>IF(Checkliste!I127="N/A(D)",'Source PD'!$D$825&amp;'Source PD'!$D$863,"")</f>
        <v/>
      </c>
      <c r="K127" s="158" t="s">
        <v>322</v>
      </c>
      <c r="L127" s="396" t="s">
        <v>168</v>
      </c>
      <c r="M127" s="396" t="str">
        <f t="shared" si="15"/>
        <v/>
      </c>
      <c r="N127" s="396" t="str">
        <f t="shared" si="16"/>
        <v/>
      </c>
      <c r="O127" s="396" t="str">
        <f t="shared" si="25"/>
        <v/>
      </c>
      <c r="P127" s="396"/>
      <c r="Q127" s="396">
        <v>4</v>
      </c>
      <c r="R127" s="396"/>
      <c r="S127" s="396"/>
      <c r="T127" s="396">
        <f>IF(OR(LEFT(F127,1)= " ",LEFT(G127,1)=" ",LEFT(H127,1)=" ",F127&amp;G127&amp;H127=""),21,"")</f>
        <v>21</v>
      </c>
      <c r="U127" s="396" t="str">
        <f>IF(G127&lt;&gt;"",22,"")</f>
        <v/>
      </c>
      <c r="V127" s="396"/>
      <c r="W127" s="396"/>
      <c r="X127" s="396"/>
      <c r="Y127" s="396"/>
      <c r="Z127" s="396"/>
      <c r="AA127" s="431" t="str">
        <f>IF(Source_CL!J127=0,"",Source_CL!I127)</f>
        <v>Délais d’attente avant le retour dans les cultures après l’utilisation de produits phytosanitaires (RL)
Défense de pénétrer / Signal Stop 
Auditeur: contrôle visuel, questionnement oral. Noter la procédure.</v>
      </c>
    </row>
    <row r="128" spans="1:27" ht="93.6" customHeight="1" x14ac:dyDescent="0.25">
      <c r="A128" s="449" t="str">
        <f>Source_CL!A128</f>
        <v>8.4.8</v>
      </c>
      <c r="B128" s="44" t="str">
        <f>IF(Source_CL!B128="","",Source_CL!B128)</f>
        <v>++</v>
      </c>
      <c r="C128" s="158" t="str">
        <f>Source_CL!C128</f>
        <v xml:space="preserve">Tous les collaborateurs qui manipulent des produits phytosanitaires ont la possibilité  de se soumettre volontairement à un examen de santé annuel. Ces examens de santé sont conformes aux directives nationales, régionales ou locales et l'utilisation des résultats se fait conformément aux dispositions relatives à la protection des données.  </v>
      </c>
      <c r="D128" s="158" t="str">
        <f>IF(Source_CL!F128=0,"",Source_CL!F128)</f>
        <v>Si le collaborateur qui manipule des produits phytosanitaires souhaite passer un tel examen de santé, il doit être dispensé de travail pendant cette période.
Aucune directive n'existe : si des examens de santé ont lieu ou si cette possibilité est accordée aux employés, le point est considéré comme rempli.</v>
      </c>
      <c r="E128" s="158"/>
      <c r="F128" s="457"/>
      <c r="G128" s="457"/>
      <c r="H128" s="457" t="str">
        <f>IF('Source PD'!$B$862,"D","")</f>
        <v/>
      </c>
      <c r="I128" s="63" t="str">
        <f>IF(F128&lt;&gt;"",$F$1,IF(G128&lt;&gt;"",$G$1,IF(H128="D","N/A(D)",IF(H128&lt;&gt;"","N/A",IF('Source PD'!$B$862,"N/A(D)","")))))</f>
        <v/>
      </c>
      <c r="J128" s="394" t="str">
        <f>IF(Checkliste!I128="N/A(D)",'Source PD'!$D$825&amp;'Source PD'!$D$863,"")</f>
        <v/>
      </c>
      <c r="K128" s="158" t="s">
        <v>322</v>
      </c>
      <c r="L128" s="396" t="s">
        <v>168</v>
      </c>
      <c r="M128" s="396" t="str">
        <f t="shared" si="15"/>
        <v/>
      </c>
      <c r="N128" s="396" t="str">
        <f t="shared" si="16"/>
        <v/>
      </c>
      <c r="O128" s="396" t="str">
        <f t="shared" si="25"/>
        <v/>
      </c>
      <c r="P128" s="396"/>
      <c r="Q128" s="396">
        <v>4</v>
      </c>
      <c r="R128" s="396"/>
      <c r="S128" s="396"/>
      <c r="T128" s="396">
        <f t="shared" si="26"/>
        <v>21</v>
      </c>
      <c r="U128" s="396" t="str">
        <f t="shared" si="24"/>
        <v/>
      </c>
      <c r="V128" s="396"/>
      <c r="W128" s="396"/>
      <c r="X128" s="396"/>
      <c r="Y128" s="396"/>
      <c r="Z128" s="396"/>
      <c r="AA128" s="431" t="str">
        <f>IF(Source_CL!J128=0,"",Source_CL!I128)</f>
        <v>Auditeur: questionnement oral</v>
      </c>
    </row>
    <row r="129" spans="1:27" x14ac:dyDescent="0.25">
      <c r="A129" s="449" t="str">
        <f>Source_CL!A129</f>
        <v>8.5</v>
      </c>
      <c r="B129" s="44" t="str">
        <f>IF(Source_CL!B129="","",Source_CL!B129)</f>
        <v/>
      </c>
      <c r="C129" s="627" t="str">
        <f>Source_CL!C129</f>
        <v>8.5 Récipients de produits phytosanitaires vides</v>
      </c>
      <c r="D129" s="627"/>
      <c r="E129" s="158"/>
      <c r="F129" s="45"/>
      <c r="G129" s="45"/>
      <c r="H129" s="45"/>
      <c r="I129" s="494" t="s">
        <v>3185</v>
      </c>
      <c r="J129" s="68"/>
      <c r="K129" s="158" t="s">
        <v>322</v>
      </c>
      <c r="L129" s="396"/>
      <c r="M129" s="396" t="str">
        <f t="shared" si="15"/>
        <v/>
      </c>
      <c r="N129" s="396" t="str">
        <f t="shared" si="16"/>
        <v/>
      </c>
      <c r="O129" s="396" t="str">
        <f t="shared" si="25"/>
        <v/>
      </c>
      <c r="P129" s="396"/>
      <c r="Q129" s="396">
        <v>4</v>
      </c>
      <c r="R129" s="396"/>
      <c r="S129" s="396"/>
      <c r="T129" s="396">
        <f t="shared" si="26"/>
        <v>21</v>
      </c>
      <c r="U129" s="396" t="str">
        <f t="shared" si="24"/>
        <v/>
      </c>
      <c r="V129" s="396"/>
      <c r="W129" s="396"/>
      <c r="X129" s="396"/>
      <c r="Y129" s="396"/>
      <c r="Z129" s="396"/>
      <c r="AA129" s="431" t="str">
        <f>IF(Source_CL!J129=0,"",Source_CL!I129)</f>
        <v/>
      </c>
    </row>
    <row r="130" spans="1:27" s="347" customFormat="1" ht="77.25" customHeight="1" x14ac:dyDescent="0.25">
      <c r="A130" s="449" t="str">
        <f>Source_CL!A130</f>
        <v>8.5.1</v>
      </c>
      <c r="B130" s="44" t="str">
        <f>IF(Source_CL!B130="","",Source_CL!B130)</f>
        <v>++</v>
      </c>
      <c r="C130" s="158" t="str">
        <f>Source_CL!C130</f>
        <v>Le pulvérisateur est équipé d'un système intégré de rinçage sous pression pour les récipients de produits phytosanitaires ou il existe des instructions écrites claires qui stipulent que chaque récipient doit être rincé trois fois avant d'être éliminé. Soit le système de rinçage sous pression intégré, soit des instructions écrites claires garantissent que l'eau de rinçage des récipients est vidée dans la cuve du pulvérisateur.</v>
      </c>
      <c r="D130" s="158" t="str">
        <f>IF(Source_CL!F130=0,"",Source_CL!F130)</f>
        <v>S'il n'y a pas de système de rinçage sous pression intégré, les indications écrites doivent être disponibles sur la manière de rincer et de vider l'eau de rinçage dans la cuve.</v>
      </c>
      <c r="E130" s="432"/>
      <c r="F130" s="457"/>
      <c r="G130" s="457"/>
      <c r="H130" s="457" t="str">
        <f>IF('Source PD'!$B$862,"D","")</f>
        <v/>
      </c>
      <c r="I130" s="63" t="str">
        <f>IF(F130&lt;&gt;"",$F$1,IF(G130&lt;&gt;"",$G$1,IF(H130="D","N/A(D)",IF(H130&lt;&gt;"","N/A",IF('Source PD'!$B$862,"N/A(D)","")))))</f>
        <v/>
      </c>
      <c r="J130" s="394" t="str">
        <f>IF(Checkliste!I130="N/A(D)",'Source PD'!$D$825&amp;'Source PD'!$D$863,"")</f>
        <v/>
      </c>
      <c r="K130" s="432"/>
      <c r="L130" s="434"/>
      <c r="M130" s="396" t="str">
        <f t="shared" si="15"/>
        <v/>
      </c>
      <c r="N130" s="396" t="str">
        <f t="shared" si="16"/>
        <v/>
      </c>
      <c r="O130" s="396" t="str">
        <f t="shared" si="25"/>
        <v/>
      </c>
      <c r="P130" s="396"/>
      <c r="Q130" s="434">
        <v>1</v>
      </c>
      <c r="R130" s="434">
        <v>4</v>
      </c>
      <c r="S130" s="434">
        <v>6</v>
      </c>
      <c r="T130" s="434">
        <f>IF(T131&amp;T132&amp;T133&amp;T134&amp;T135&amp;T136&amp;T137&amp;T138&amp;T139="","",21)</f>
        <v>21</v>
      </c>
      <c r="U130" s="434"/>
      <c r="V130" s="434"/>
      <c r="W130" s="434"/>
      <c r="X130" s="434"/>
      <c r="Y130" s="434"/>
      <c r="Z130" s="434"/>
      <c r="AA130" s="431" t="str">
        <f>IF(Source_CL!J130=0,"",Source_CL!I130)</f>
        <v>Auditeur: contrôle visuel, noter comment cela est assuré</v>
      </c>
    </row>
    <row r="131" spans="1:27" ht="39.75" customHeight="1" x14ac:dyDescent="0.25">
      <c r="A131" s="449" t="str">
        <f>Source_CL!A131</f>
        <v>8.5.2</v>
      </c>
      <c r="B131" s="44" t="str">
        <f>IF(Source_CL!B131="","",Source_CL!B131)</f>
        <v>+</v>
      </c>
      <c r="C131" s="158" t="str">
        <f>Source_CL!C131</f>
        <v>Les récipients de produits phytosanitaires vides ne doivent pas être réutilisés à d'autres fins que la conservation et le transport du produit phytosanitaire original.</v>
      </c>
      <c r="D131" s="158" t="str">
        <f>IF(Source_CL!F131=0,"",Source_CL!F131)</f>
        <v>Il ne doit pas y avoir de récipients vides de produits phyosanitaires utilisés à d'autres fins sur l'exploitation.</v>
      </c>
      <c r="E131" s="158"/>
      <c r="F131" s="457"/>
      <c r="G131" s="457"/>
      <c r="H131" s="457" t="str">
        <f>IF('Source PD'!$B$862,"D","")</f>
        <v/>
      </c>
      <c r="I131" s="63" t="str">
        <f>IF(F131&lt;&gt;"",$F$1,IF(G131&lt;&gt;"",$G$1,IF(H131="D","N/A(D)",IF(H131&lt;&gt;"","N/A",IF('Source PD'!$B$862,"N/A(D)","")))))</f>
        <v/>
      </c>
      <c r="J131" s="394" t="str">
        <f>IF(Checkliste!I131="N/A(D)",'Source PD'!$D$825&amp;'Source PD'!$D$863,"")</f>
        <v/>
      </c>
      <c r="K131" s="158" t="s">
        <v>172</v>
      </c>
      <c r="L131" s="396" t="s">
        <v>168</v>
      </c>
      <c r="M131" s="396" t="str">
        <f t="shared" si="15"/>
        <v/>
      </c>
      <c r="N131" s="396" t="str">
        <f t="shared" si="16"/>
        <v/>
      </c>
      <c r="O131" s="396" t="str">
        <f t="shared" si="25"/>
        <v/>
      </c>
      <c r="P131" s="396"/>
      <c r="Q131" s="396">
        <v>1</v>
      </c>
      <c r="R131" s="396"/>
      <c r="S131" s="396"/>
      <c r="T131" s="396">
        <f t="shared" ref="T131:T139" si="27">IF(OR(LEFT(F131,1)= " ",LEFT(G131,1)=" ",LEFT(H131,1)=" ",F131&amp;G131&amp;H131=""),21,"")</f>
        <v>21</v>
      </c>
      <c r="U131" s="396" t="str">
        <f t="shared" si="24"/>
        <v/>
      </c>
      <c r="V131" s="396"/>
      <c r="W131" s="396"/>
      <c r="X131" s="396"/>
      <c r="Y131" s="396"/>
      <c r="Z131" s="396"/>
      <c r="AA131" s="431" t="str">
        <f>IF(Source_CL!J131=0,"",Source_CL!I131)</f>
        <v>Auditeur: contrôle visuel</v>
      </c>
    </row>
    <row r="132" spans="1:27" ht="65.25" customHeight="1" x14ac:dyDescent="0.25">
      <c r="A132" s="449" t="str">
        <f>Source_CL!A132</f>
        <v>8.5.3</v>
      </c>
      <c r="B132" s="44" t="str">
        <f>IF(Source_CL!B132="","",Source_CL!B132)</f>
        <v>+</v>
      </c>
      <c r="C132" s="158" t="str">
        <f>Source_CL!C132</f>
        <v>Les récipients de produits phytosanitaires vides sont entreposés provisoirement dans des poubelles ou dans l'entrepot des produits phytosanitaires jusqu'à leur élimination et ne sont pas accessibles aux personnes non autorisées. Une méthode d'élimination sûre garantit que ni les personnes ni l'environnement ne soient mis en danger.</v>
      </c>
      <c r="D132" s="158" t="str">
        <f>IF(Source_CL!F132=0,"",Source_CL!F132)</f>
        <v>Le lieu d'entreposage est protégé des intempéries et n'est pas accessible aux personnes non autorisées. Le stockage des produits phyosanitaires sous clé est recommandé.</v>
      </c>
      <c r="E132" s="158"/>
      <c r="F132" s="457"/>
      <c r="G132" s="457"/>
      <c r="H132" s="457" t="str">
        <f>IF('Source PD'!$B$862,"D","")</f>
        <v/>
      </c>
      <c r="I132" s="63" t="str">
        <f>IF(F132&lt;&gt;"",$F$1,IF(G132&lt;&gt;"",$G$1,IF(H132="D","N/A(D)",IF(H132&lt;&gt;"","N/A",IF('Source PD'!$B$862,"N/A(D)","")))))</f>
        <v/>
      </c>
      <c r="J132" s="394" t="str">
        <f>IF(Checkliste!I132="N/A(D)",'Source PD'!$D$825&amp;'Source PD'!$D$863,"")</f>
        <v/>
      </c>
      <c r="K132" s="158" t="s">
        <v>349</v>
      </c>
      <c r="L132" s="396" t="s">
        <v>168</v>
      </c>
      <c r="M132" s="396" t="str">
        <f t="shared" si="15"/>
        <v/>
      </c>
      <c r="N132" s="396" t="str">
        <f t="shared" si="16"/>
        <v/>
      </c>
      <c r="O132" s="396" t="str">
        <f t="shared" si="25"/>
        <v/>
      </c>
      <c r="P132" s="396"/>
      <c r="Q132" s="396">
        <v>1</v>
      </c>
      <c r="R132" s="396">
        <v>4</v>
      </c>
      <c r="S132" s="396">
        <v>6</v>
      </c>
      <c r="T132" s="396">
        <f>IF(OR(LEFT(F132,1)= " ",LEFT(G132,1)=" ",LEFT(H132,1)=" ",F132&amp;G132&amp;H132=""),21,"")</f>
        <v>21</v>
      </c>
      <c r="U132" s="396" t="str">
        <f>IF(G132&lt;&gt;"",22,"")</f>
        <v/>
      </c>
      <c r="V132" s="396"/>
      <c r="W132" s="396"/>
      <c r="X132" s="396"/>
      <c r="Y132" s="396"/>
      <c r="Z132" s="396"/>
      <c r="AA132" s="431" t="str">
        <f>IF(Source_CL!J132=0,"",Source_CL!I132)</f>
        <v>Auditeur: contrôle visuel</v>
      </c>
    </row>
    <row r="133" spans="1:27" ht="69" customHeight="1" x14ac:dyDescent="0.25">
      <c r="A133" s="449" t="str">
        <f>Source_CL!A133</f>
        <v>8.5.4</v>
      </c>
      <c r="B133" s="44" t="str">
        <f>IF(Source_CL!B133="","",Source_CL!B133)</f>
        <v>++</v>
      </c>
      <c r="C133" s="158" t="str">
        <f>Source_CL!C133</f>
        <v>Les récipients de produits phytosanitaires vides sont éliminés selon l'un des systèmes officiels de collecte suivants:
- élimination des déchets par la commune
- livraison directe à l'usine d'incinération des ordures ménagères
- retour au fournisseur</v>
      </c>
      <c r="D133" s="158" t="str">
        <f>IF(Source_CL!F133=0,"",Source_CL!F133)</f>
        <v>-</v>
      </c>
      <c r="E133" s="158"/>
      <c r="F133" s="457"/>
      <c r="G133" s="457"/>
      <c r="H133" s="457" t="str">
        <f>IF('Source PD'!$B$862,"D","")</f>
        <v/>
      </c>
      <c r="I133" s="63" t="str">
        <f>IF(F133&lt;&gt;"",$F$1,IF(G133&lt;&gt;"",$G$1,IF(H133="D","N/A(D)",IF(H133&lt;&gt;"","N/A",IF('Source PD'!$B$862,"N/A(D)","")))))</f>
        <v/>
      </c>
      <c r="J133" s="394" t="str">
        <f>IF(Checkliste!I133="N/A(D)",'Source PD'!$D$825&amp;'Source PD'!$D$863,"")</f>
        <v/>
      </c>
      <c r="K133" s="158" t="s">
        <v>172</v>
      </c>
      <c r="L133" s="396"/>
      <c r="M133" s="396" t="str">
        <f t="shared" ref="M133:M196" si="28">IF(I133="Ja",B133,IF(I133="Ja(D)",B133,IF(I133="Oui",B133,IF(I133="Oui(D)",B133,""))))</f>
        <v/>
      </c>
      <c r="N133" s="396" t="str">
        <f t="shared" ref="N133:N196" si="29">IF(I133="Nein",B133,IF(I133="Non",B133,""))</f>
        <v/>
      </c>
      <c r="O133" s="396" t="str">
        <f t="shared" si="25"/>
        <v/>
      </c>
      <c r="P133" s="396"/>
      <c r="Q133" s="396">
        <v>1</v>
      </c>
      <c r="R133" s="396"/>
      <c r="S133" s="396"/>
      <c r="T133" s="396">
        <f>IF(OR(LEFT(F133,1)= " ",LEFT(G133,1)=" ",LEFT(H133,1)=" ",F133&amp;G133&amp;H133=""),21,"")</f>
        <v>21</v>
      </c>
      <c r="U133" s="396" t="str">
        <f>IF(G133&lt;&gt;"",22,"")</f>
        <v/>
      </c>
      <c r="V133" s="396"/>
      <c r="W133" s="396"/>
      <c r="X133" s="396"/>
      <c r="Y133" s="396"/>
      <c r="Z133" s="396"/>
      <c r="AA133" s="431" t="str">
        <f>IF(Source_CL!J133=0,"",Source_CL!I133)</f>
        <v>Auditeur: quetionnement oral, noter la méthode d'élimination</v>
      </c>
    </row>
    <row r="134" spans="1:27" x14ac:dyDescent="0.25">
      <c r="A134" s="449" t="str">
        <f>Source_CL!A134</f>
        <v>8.6</v>
      </c>
      <c r="B134" s="44" t="str">
        <f>IF(Source_CL!B134="","",Source_CL!B134)</f>
        <v/>
      </c>
      <c r="C134" s="627" t="str">
        <f>Source_CL!C134</f>
        <v>8.6 Produits phytosanitaires non utilisés / périmés</v>
      </c>
      <c r="D134" s="627"/>
      <c r="E134" s="158"/>
      <c r="F134" s="45"/>
      <c r="G134" s="45"/>
      <c r="H134" s="45"/>
      <c r="I134" s="494" t="s">
        <v>3185</v>
      </c>
      <c r="J134" s="68"/>
      <c r="K134" s="158" t="s">
        <v>322</v>
      </c>
      <c r="L134" s="396" t="s">
        <v>168</v>
      </c>
      <c r="M134" s="396" t="str">
        <f t="shared" si="28"/>
        <v/>
      </c>
      <c r="N134" s="396" t="str">
        <f t="shared" si="29"/>
        <v/>
      </c>
      <c r="O134" s="396" t="str">
        <f t="shared" si="25"/>
        <v/>
      </c>
      <c r="P134" s="396"/>
      <c r="Q134" s="396">
        <v>4</v>
      </c>
      <c r="R134" s="396"/>
      <c r="S134" s="396"/>
      <c r="T134" s="396">
        <f>IF(OR(LEFT(F134,1)= " ",LEFT(G134,1)=" ",LEFT(H134,1)=" ",F134&amp;G134&amp;H134=""),21,"")</f>
        <v>21</v>
      </c>
      <c r="U134" s="396" t="str">
        <f>IF(G134&lt;&gt;"",22,"")</f>
        <v/>
      </c>
      <c r="V134" s="396"/>
      <c r="W134" s="396"/>
      <c r="X134" s="396"/>
      <c r="Y134" s="396"/>
      <c r="Z134" s="396"/>
      <c r="AA134" s="431" t="str">
        <f>IF(Source_CL!J134=0,"",Source_CL!I134)</f>
        <v/>
      </c>
    </row>
    <row r="135" spans="1:27" ht="60" x14ac:dyDescent="0.25">
      <c r="A135" s="449" t="str">
        <f>Source_CL!A135</f>
        <v>8.6.1</v>
      </c>
      <c r="B135" s="44" t="str">
        <f>IF(Source_CL!B135="","",Source_CL!B135)</f>
        <v>+</v>
      </c>
      <c r="C135" s="158" t="str">
        <f>Source_CL!C135</f>
        <v>Les produits phytosanitaires non utilisés sont éliminés par une entreprise d'élimination reconnue ou par le fournisseur. Des attestations correspondantes sont disponibles.</v>
      </c>
      <c r="D135" s="158" t="str">
        <f>IF(Source_CL!F135=0,"",Source_CL!F135)</f>
        <v>Retour aux fournisseurs ou selon le concept d'élimination de la commune.</v>
      </c>
      <c r="E135" s="158"/>
      <c r="F135" s="457"/>
      <c r="G135" s="457"/>
      <c r="H135" s="457" t="str">
        <f>IF('Source PD'!$B$862,"D","")</f>
        <v/>
      </c>
      <c r="I135" s="63" t="str">
        <f>IF(F135&lt;&gt;"",$F$1,IF(G135&lt;&gt;"",$G$1,IF(H135="D","N/A(D)",IF(H135&lt;&gt;"","N/A",IF('Source PD'!$B$862,"N/A(D)","")))))</f>
        <v/>
      </c>
      <c r="J135" s="394" t="str">
        <f>IF(Checkliste!I135="N/A(D)",'Source PD'!$D$825&amp;'Source PD'!$D$863,"")</f>
        <v/>
      </c>
      <c r="K135" s="158" t="s">
        <v>349</v>
      </c>
      <c r="L135" s="396" t="s">
        <v>168</v>
      </c>
      <c r="M135" s="396" t="str">
        <f t="shared" si="28"/>
        <v/>
      </c>
      <c r="N135" s="396" t="str">
        <f t="shared" si="29"/>
        <v/>
      </c>
      <c r="O135" s="396" t="str">
        <f t="shared" si="25"/>
        <v/>
      </c>
      <c r="P135" s="396"/>
      <c r="Q135" s="396">
        <v>1</v>
      </c>
      <c r="R135" s="396">
        <v>4</v>
      </c>
      <c r="S135" s="396">
        <v>6</v>
      </c>
      <c r="T135" s="396">
        <f t="shared" si="27"/>
        <v>21</v>
      </c>
      <c r="U135" s="396" t="str">
        <f t="shared" si="24"/>
        <v/>
      </c>
      <c r="V135" s="396"/>
      <c r="W135" s="396"/>
      <c r="X135" s="396"/>
      <c r="Y135" s="396"/>
      <c r="Z135" s="396"/>
      <c r="AA135" s="431" t="str">
        <f>IF(Source_CL!J135=0,"",Source_CL!I135)</f>
        <v>Bulletins de livraison
Concept d’élimination des déchets (KO)
Auditeur: questionnement oral, contrôle visuel</v>
      </c>
    </row>
    <row r="136" spans="1:27" x14ac:dyDescent="0.25">
      <c r="A136" s="449" t="str">
        <f>Source_CL!A136</f>
        <v>8.7</v>
      </c>
      <c r="B136" s="44" t="str">
        <f>IF(Source_CL!B136="","",Source_CL!B136)</f>
        <v/>
      </c>
      <c r="C136" s="627" t="str">
        <f>Source_CL!C136</f>
        <v>8.7 Application d'autres substances</v>
      </c>
      <c r="D136" s="627"/>
      <c r="E136" s="158"/>
      <c r="F136" s="45"/>
      <c r="G136" s="45"/>
      <c r="H136" s="45"/>
      <c r="I136" s="456" t="s">
        <v>3185</v>
      </c>
      <c r="J136" s="68"/>
      <c r="K136" s="158" t="s">
        <v>172</v>
      </c>
      <c r="L136" s="396"/>
      <c r="M136" s="396" t="str">
        <f t="shared" si="28"/>
        <v/>
      </c>
      <c r="N136" s="396" t="str">
        <f t="shared" si="29"/>
        <v/>
      </c>
      <c r="O136" s="396" t="str">
        <f t="shared" si="25"/>
        <v/>
      </c>
      <c r="P136" s="396"/>
      <c r="Q136" s="396">
        <v>1</v>
      </c>
      <c r="R136" s="396"/>
      <c r="S136" s="396"/>
      <c r="T136" s="396">
        <f t="shared" si="27"/>
        <v>21</v>
      </c>
      <c r="U136" s="396" t="str">
        <f t="shared" si="24"/>
        <v/>
      </c>
      <c r="V136" s="396"/>
      <c r="W136" s="396"/>
      <c r="X136" s="396"/>
      <c r="Y136" s="396"/>
      <c r="Z136" s="396"/>
      <c r="AA136" s="431" t="str">
        <f>IF(Source_CL!J136=0,"",Source_CL!I136)</f>
        <v/>
      </c>
    </row>
    <row r="137" spans="1:27" ht="93.6" customHeight="1" x14ac:dyDescent="0.25">
      <c r="A137" s="449" t="str">
        <f>Source_CL!A137</f>
        <v>8.7.1</v>
      </c>
      <c r="B137" s="44" t="str">
        <f>IF(Source_CL!B137="","",Source_CL!B137)</f>
        <v>+</v>
      </c>
      <c r="C137" s="158" t="str">
        <f>Source_CL!C137</f>
        <v>En cas d'utilisation, p. ex., de stimulateurs des défenses naturelles, d'amendements du sol ou d'autres substances (qui n'entrent pas dans la catégorie des PPh ou des engrais), les enregistrements suivants sont disponibles : Désignation de la substance (p. ex. son origine végétale), culture, parcelle et date d'application. Pour les produits achetés, il faut en plus justifier le nom commercial ainsi que la substance active, l'ingrédient ou le composant principal (plantes, algues, minéraux).</v>
      </c>
      <c r="D137" s="158" t="str">
        <f>IF(Source_CL!F137=0,"",Source_CL!F137)</f>
        <v>-</v>
      </c>
      <c r="E137" s="158"/>
      <c r="F137" s="457"/>
      <c r="G137" s="457"/>
      <c r="H137" s="457"/>
      <c r="I137" s="63" t="str">
        <f>IF(F137&lt;&gt;"",$F$1,IF(G137&lt;&gt;"",$G$1,IF(H137&lt;&gt;"","N/A","")))</f>
        <v/>
      </c>
      <c r="J137" s="394"/>
      <c r="K137" s="158" t="s">
        <v>322</v>
      </c>
      <c r="L137" s="396" t="s">
        <v>168</v>
      </c>
      <c r="M137" s="396" t="str">
        <f t="shared" si="28"/>
        <v/>
      </c>
      <c r="N137" s="396" t="str">
        <f t="shared" si="29"/>
        <v/>
      </c>
      <c r="O137" s="396" t="str">
        <f t="shared" si="25"/>
        <v/>
      </c>
      <c r="P137" s="396"/>
      <c r="Q137" s="396">
        <v>4</v>
      </c>
      <c r="R137" s="396"/>
      <c r="S137" s="396"/>
      <c r="T137" s="396">
        <f t="shared" si="27"/>
        <v>21</v>
      </c>
      <c r="U137" s="396" t="str">
        <f t="shared" si="24"/>
        <v/>
      </c>
      <c r="V137" s="396"/>
      <c r="W137" s="396"/>
      <c r="X137" s="396"/>
      <c r="Y137" s="396"/>
      <c r="Z137" s="396"/>
      <c r="AA137" s="431" t="str">
        <f>IF(Source_CL!J137=0,"",Source_CL!I137)</f>
        <v>Journal des cultures(FO)
Auditeur: contrôle visuel et questionnement oral pour savoir si d'autres sustances sont disponibles et/ou utilisées. Si oui, contrôler l'enregistrement et noter un exemple.</v>
      </c>
    </row>
    <row r="138" spans="1:27" x14ac:dyDescent="0.25">
      <c r="A138" s="449" t="str">
        <f>Source_CL!A138</f>
        <v>9</v>
      </c>
      <c r="B138" s="44" t="str">
        <f>IF(Source_CL!B138="","",Source_CL!B138)</f>
        <v/>
      </c>
      <c r="C138" s="627" t="str">
        <f>Source_CL!C138</f>
        <v>9. EQUIPEMENT TECHNIQUE / MATERIEL DE REPRODUCTION ET D'EMBALLAGE</v>
      </c>
      <c r="D138" s="627"/>
      <c r="E138" s="158"/>
      <c r="F138" s="45"/>
      <c r="G138" s="45"/>
      <c r="H138" s="45"/>
      <c r="I138" s="494" t="s">
        <v>3185</v>
      </c>
      <c r="J138" s="68"/>
      <c r="K138" s="158"/>
      <c r="L138" s="396" t="s">
        <v>168</v>
      </c>
      <c r="M138" s="396" t="str">
        <f t="shared" si="28"/>
        <v/>
      </c>
      <c r="N138" s="396" t="str">
        <f t="shared" si="29"/>
        <v/>
      </c>
      <c r="O138" s="396" t="str">
        <f t="shared" si="25"/>
        <v/>
      </c>
      <c r="P138" s="396"/>
      <c r="Q138" s="396">
        <v>4</v>
      </c>
      <c r="R138" s="396"/>
      <c r="S138" s="396"/>
      <c r="T138" s="396">
        <f>IF(OR(LEFT(F138,1)= " ",LEFT(G138,1)=" ",LEFT(H138,1)=" ",F138&amp;G138&amp;H138=""),21,"")</f>
        <v>21</v>
      </c>
      <c r="U138" s="396" t="str">
        <f t="shared" si="24"/>
        <v/>
      </c>
      <c r="V138" s="396"/>
      <c r="W138" s="396"/>
      <c r="X138" s="396"/>
      <c r="Y138" s="396"/>
      <c r="Z138" s="396"/>
      <c r="AA138" s="431" t="str">
        <f>IF(Source_CL!J138=0,"",Source_CL!I138)</f>
        <v/>
      </c>
    </row>
    <row r="139" spans="1:27" ht="191.25" x14ac:dyDescent="0.25">
      <c r="A139" s="449" t="str">
        <f>Source_CL!A139</f>
        <v>9.1</v>
      </c>
      <c r="B139" s="44" t="str">
        <f>IF(Source_CL!B139="","",Source_CL!B139)</f>
        <v>+</v>
      </c>
      <c r="C139" s="158" t="str">
        <f>Source_CL!C139</f>
        <v>Les appareils et les équipements tels que les appareils d'application d'engrais et de produits phytosanitaires, les systèmes d'irrigation et les balances sont en bon état de fonctionnement et sont contrôlés chaque année. Les réparations sont enregistrées. 
L'étalonnage du matériel d'application des engrais et des produits phytosanitaires (pour toutes les méthodes d'application) est effectué  tous les 12 mois par la personne techniquement responsable elle-même ou par une entreprise spécialisée.
Pour tous les appareils utilisés pour la protection des plantes et entraînés par prise de force ou automoteurs, un test de pulvérisation valable doit être présenté conformément aux prescriptions PER.</v>
      </c>
      <c r="D139" s="158" t="str">
        <f>IF(Source_CL!F139=0,"",Source_CL!F139)</f>
        <v xml:space="preserve">Entretien:
D'abord, contrôle visuel des machines. En cas de mauvais état visuel, des documents d'entretien (requis seulement pour les réparations) sont disponibles sur demande.
Pour les appareils d'application de produits phytosanitaires les enregistrements sont requis seulement si l'entretien/la réparation a un impact sur le résultat d'application (p. ex. changer les buses).
Etalonnage : 
Sur la base d'une application, vérifier si la quantité réelle appliquée correspond à la quantité à appliquer visée. L'étallonage interne de tous les appareils d'application (y c. application avec la boille à dos) et des balances doit être effectué chaque année et être documenté.
</v>
      </c>
      <c r="E139" s="158"/>
      <c r="F139" s="457"/>
      <c r="G139" s="457"/>
      <c r="H139" s="457"/>
      <c r="I139" s="63" t="str">
        <f t="shared" ref="I139:I142" si="30">IF(F139&lt;&gt;"",$F$1,IF(G139&lt;&gt;"",$G$1,IF(H139&lt;&gt;"","N/A","")))</f>
        <v/>
      </c>
      <c r="J139" s="394"/>
      <c r="K139" s="158" t="s">
        <v>322</v>
      </c>
      <c r="L139" s="396"/>
      <c r="M139" s="396" t="str">
        <f t="shared" si="28"/>
        <v/>
      </c>
      <c r="N139" s="396" t="str">
        <f t="shared" si="29"/>
        <v/>
      </c>
      <c r="O139" s="396" t="str">
        <f t="shared" si="25"/>
        <v/>
      </c>
      <c r="P139" s="396"/>
      <c r="Q139" s="396">
        <v>4</v>
      </c>
      <c r="R139" s="396"/>
      <c r="S139" s="396"/>
      <c r="T139" s="396">
        <f t="shared" si="27"/>
        <v>21</v>
      </c>
      <c r="U139" s="396" t="str">
        <f t="shared" si="24"/>
        <v/>
      </c>
      <c r="V139" s="396"/>
      <c r="W139" s="396"/>
      <c r="X139" s="396"/>
      <c r="Y139" s="396"/>
      <c r="Z139" s="396"/>
      <c r="AA139" s="431" t="str">
        <f>IF(Source_CL!J139=0,"",Source_CL!I139)</f>
        <v>Documentation de maintenance
Factures des fournisseurs
Confirmation "Test pour pulvérisateurs"
Journal de maintenance et de réparations des appareils (FO)
Etalonnage des machines/appareils (FO)
Auditeur : contrôle visuel des machines et des appareils. Vérifier les enregistrements des réparations et de l'étalonnage. Noter la date du dernier étalonnage d'un appareil phytosanitaire.</v>
      </c>
    </row>
    <row r="140" spans="1:27" s="347" customFormat="1" ht="67.349999999999994" customHeight="1" x14ac:dyDescent="0.25">
      <c r="A140" s="449" t="str">
        <f>Source_CL!A140</f>
        <v>9.2</v>
      </c>
      <c r="B140" s="44" t="str">
        <f>IF(Source_CL!B140="","",Source_CL!B140)</f>
        <v>+</v>
      </c>
      <c r="C140" s="158" t="str">
        <f>Source_CL!C140</f>
        <v>Les appareils de pulverisation de produits phytosanitaires, les boilles à dos, les gobelets de mesure, etc. sont stockés en toute sécurité, de sorte qu'il n'existe aucun risque pour la santé humaine, une pollution de l'environnement et/ou une contamination des produits récoltés (y compris les matériaux d'emballage).</v>
      </c>
      <c r="D140" s="158" t="str">
        <f>IF(Source_CL!F140=0,"",Source_CL!F140)</f>
        <v>-</v>
      </c>
      <c r="E140" s="432"/>
      <c r="F140" s="457"/>
      <c r="G140" s="457"/>
      <c r="H140" s="457"/>
      <c r="I140" s="63" t="str">
        <f t="shared" si="30"/>
        <v/>
      </c>
      <c r="J140" s="394"/>
      <c r="K140" s="432"/>
      <c r="L140" s="434"/>
      <c r="M140" s="396" t="str">
        <f t="shared" si="28"/>
        <v/>
      </c>
      <c r="N140" s="396" t="str">
        <f t="shared" si="29"/>
        <v/>
      </c>
      <c r="O140" s="396" t="str">
        <f t="shared" si="25"/>
        <v/>
      </c>
      <c r="P140" s="396"/>
      <c r="Q140" s="434">
        <v>1</v>
      </c>
      <c r="R140" s="434">
        <v>4</v>
      </c>
      <c r="S140" s="434">
        <v>6</v>
      </c>
      <c r="T140" s="434">
        <f>IF(T141&amp;T142&amp;T143&amp;T144="","",21)</f>
        <v>21</v>
      </c>
      <c r="U140" s="434"/>
      <c r="V140" s="434"/>
      <c r="W140" s="434"/>
      <c r="X140" s="434"/>
      <c r="Y140" s="434"/>
      <c r="Z140" s="434"/>
      <c r="AA140" s="431" t="str">
        <f>IF(Source_CL!J140=0,"",Source_CL!I140)</f>
        <v>Auditeur: contrôle visuel</v>
      </c>
    </row>
    <row r="141" spans="1:27" ht="60" x14ac:dyDescent="0.25">
      <c r="A141" s="449" t="str">
        <f>Source_CL!A141</f>
        <v>9.3</v>
      </c>
      <c r="B141" s="44" t="str">
        <f>IF(Source_CL!B141="","",Source_CL!B141)</f>
        <v>+</v>
      </c>
      <c r="C141" s="158" t="str">
        <f>Source_CL!C141</f>
        <v>Le matériel de croissance tels que les pots, caisses, seaux, etc… sont propres et un plan de nettoyage permet d'assurer, qu'avant réutilisation, ils ne contiennent pas de corps étranger.
Non applicable pour les pots qui ne sont pas réutilisés.</v>
      </c>
      <c r="D141" s="158" t="str">
        <f>IF(Source_CL!F141=0,"",Source_CL!F141)</f>
        <v>-</v>
      </c>
      <c r="E141" s="158"/>
      <c r="F141" s="457"/>
      <c r="G141" s="457"/>
      <c r="H141" s="457"/>
      <c r="I141" s="63" t="str">
        <f t="shared" si="30"/>
        <v/>
      </c>
      <c r="J141" s="394"/>
      <c r="K141" s="158" t="s">
        <v>260</v>
      </c>
      <c r="L141" s="396" t="s">
        <v>168</v>
      </c>
      <c r="M141" s="396" t="str">
        <f t="shared" si="28"/>
        <v/>
      </c>
      <c r="N141" s="396" t="str">
        <f t="shared" si="29"/>
        <v/>
      </c>
      <c r="O141" s="396" t="str">
        <f t="shared" si="25"/>
        <v/>
      </c>
      <c r="P141" s="396"/>
      <c r="Q141" s="396">
        <v>6</v>
      </c>
      <c r="R141" s="396"/>
      <c r="S141" s="396"/>
      <c r="T141" s="396">
        <f>IF(OR(LEFT(F141,1)= " ",LEFT(G141,1)=" ",LEFT(H141,1)=" ",F141&amp;G141&amp;H141=""),21,"")</f>
        <v>21</v>
      </c>
      <c r="U141" s="396" t="str">
        <f t="shared" si="24"/>
        <v/>
      </c>
      <c r="V141" s="396"/>
      <c r="W141" s="396"/>
      <c r="X141" s="396"/>
      <c r="Y141" s="396"/>
      <c r="Z141" s="396"/>
      <c r="AA141" s="431" t="str">
        <f>IF(Source_CL!J141=0,"",Source_CL!I141)</f>
        <v>Plan de nettoyage pour le matériel de culture (FO)
Auditeur: contrôle visuel. 
Noter l'intervalle de nettoyage</v>
      </c>
    </row>
    <row r="142" spans="1:27" ht="65.25" customHeight="1" x14ac:dyDescent="0.25">
      <c r="A142" s="449" t="str">
        <f>Source_CL!A142</f>
        <v>9.4</v>
      </c>
      <c r="B142" s="44" t="str">
        <f>IF(Source_CL!B142="","",Source_CL!B142)</f>
        <v>+</v>
      </c>
      <c r="C142" s="158" t="str">
        <f>Source_CL!C142</f>
        <v xml:space="preserve">Le matériel d'emballage pour les consommateurs est stocké de manière à être protégé contre les rongeurs, les parasites et les oiseaux, ainsi que contre les risques physiques et chimiques.
Remarque : les pots dans lesquels les plantes sont cultivées ne sont pas considérés comme du matériel d'emballage. </v>
      </c>
      <c r="D142" s="158" t="str">
        <f>IF(Source_CL!F142=0,"",Source_CL!F142)</f>
        <v>Entreposage au propre et au sec.</v>
      </c>
      <c r="E142" s="158"/>
      <c r="F142" s="457"/>
      <c r="G142" s="457"/>
      <c r="H142" s="457"/>
      <c r="I142" s="63" t="str">
        <f t="shared" si="30"/>
        <v/>
      </c>
      <c r="J142" s="394"/>
      <c r="K142" s="158" t="s">
        <v>364</v>
      </c>
      <c r="L142" s="396" t="s">
        <v>168</v>
      </c>
      <c r="M142" s="396" t="str">
        <f t="shared" si="28"/>
        <v/>
      </c>
      <c r="N142" s="396" t="str">
        <f t="shared" si="29"/>
        <v/>
      </c>
      <c r="O142" s="396" t="str">
        <f t="shared" si="25"/>
        <v/>
      </c>
      <c r="P142" s="396"/>
      <c r="Q142" s="396">
        <v>4</v>
      </c>
      <c r="R142" s="396">
        <v>6</v>
      </c>
      <c r="S142" s="396"/>
      <c r="T142" s="396">
        <f>IF(OR(LEFT(F142,1)= " ",LEFT(G142,1)=" ",LEFT(H142,1)=" ",F142&amp;G142&amp;H142=""),21,"")</f>
        <v>21</v>
      </c>
      <c r="U142" s="396" t="str">
        <f t="shared" si="24"/>
        <v/>
      </c>
      <c r="V142" s="396"/>
      <c r="W142" s="396"/>
      <c r="X142" s="396"/>
      <c r="Y142" s="396"/>
      <c r="Z142" s="396"/>
      <c r="AA142" s="431" t="str">
        <f>IF(Source_CL!J142=0,"",Source_CL!I142)</f>
        <v>Auditeur: contrôle visuel</v>
      </c>
    </row>
    <row r="143" spans="1:27" ht="13.35" customHeight="1" x14ac:dyDescent="0.25">
      <c r="A143" s="449" t="str">
        <f>Source_CL!A143</f>
        <v>10</v>
      </c>
      <c r="B143" s="44" t="str">
        <f>IF(Source_CL!B143="","",Source_CL!B143)</f>
        <v/>
      </c>
      <c r="C143" s="627" t="str">
        <f>Source_CL!C143</f>
        <v>10. APRES LA RECOLTE</v>
      </c>
      <c r="D143" s="627"/>
      <c r="E143" s="158"/>
      <c r="F143" s="45"/>
      <c r="G143" s="45"/>
      <c r="H143" s="45"/>
      <c r="I143" s="456" t="s">
        <v>3185</v>
      </c>
      <c r="J143" s="68"/>
      <c r="K143" s="158" t="s">
        <v>364</v>
      </c>
      <c r="L143" s="396"/>
      <c r="M143" s="396" t="str">
        <f t="shared" si="28"/>
        <v/>
      </c>
      <c r="N143" s="396" t="str">
        <f t="shared" si="29"/>
        <v/>
      </c>
      <c r="O143" s="396" t="str">
        <f t="shared" si="25"/>
        <v/>
      </c>
      <c r="P143" s="396"/>
      <c r="Q143" s="396">
        <v>4</v>
      </c>
      <c r="R143" s="396">
        <v>6</v>
      </c>
      <c r="S143" s="396"/>
      <c r="T143" s="396">
        <f>IF(OR(LEFT(F143,1)= " ",LEFT(G143,1)=" ",LEFT(H143,1)=" ",F143&amp;G143&amp;H143=""),21,"")</f>
        <v>21</v>
      </c>
      <c r="U143" s="396" t="str">
        <f t="shared" si="24"/>
        <v/>
      </c>
      <c r="V143" s="396"/>
      <c r="W143" s="396"/>
      <c r="X143" s="396"/>
      <c r="Y143" s="396"/>
      <c r="Z143" s="396"/>
      <c r="AA143" s="431" t="str">
        <f>IF(Source_CL!J143=0,"",Source_CL!I143)</f>
        <v/>
      </c>
    </row>
    <row r="144" spans="1:27" ht="13.35" customHeight="1" x14ac:dyDescent="0.25">
      <c r="A144" s="449" t="str">
        <f>Source_CL!A144</f>
        <v>10.1</v>
      </c>
      <c r="B144" s="44" t="str">
        <f>IF(Source_CL!B144="","",Source_CL!B144)</f>
        <v/>
      </c>
      <c r="C144" s="627" t="str">
        <f>Source_CL!C144</f>
        <v xml:space="preserve">10.1 Qualité de l'eau utilisé pour les activités post-récolte </v>
      </c>
      <c r="D144" s="627"/>
      <c r="E144" s="158"/>
      <c r="F144" s="45"/>
      <c r="G144" s="45"/>
      <c r="H144" s="45"/>
      <c r="I144" s="456" t="s">
        <v>3185</v>
      </c>
      <c r="J144" s="68"/>
      <c r="K144" s="158" t="s">
        <v>366</v>
      </c>
      <c r="L144" s="396"/>
      <c r="M144" s="396" t="str">
        <f t="shared" si="28"/>
        <v/>
      </c>
      <c r="N144" s="396" t="str">
        <f t="shared" si="29"/>
        <v/>
      </c>
      <c r="O144" s="396" t="str">
        <f t="shared" si="25"/>
        <v/>
      </c>
      <c r="P144" s="396"/>
      <c r="Q144" s="396">
        <v>1</v>
      </c>
      <c r="R144" s="396">
        <v>6</v>
      </c>
      <c r="S144" s="396"/>
      <c r="T144" s="396">
        <f>IF(OR(LEFT(F144,1)= " ",LEFT(G144,1)=" ",LEFT(H144,1)=" ",F144&amp;G144&amp;H144=""),21,"")</f>
        <v>21</v>
      </c>
      <c r="U144" s="396" t="str">
        <f t="shared" si="24"/>
        <v/>
      </c>
      <c r="V144" s="396"/>
      <c r="W144" s="396"/>
      <c r="X144" s="396"/>
      <c r="Y144" s="396"/>
      <c r="Z144" s="396"/>
      <c r="AA144" s="431" t="str">
        <f>IF(Source_CL!J144=0,"",Source_CL!I144)</f>
        <v/>
      </c>
    </row>
    <row r="145" spans="1:27" s="347" customFormat="1" ht="114.75" x14ac:dyDescent="0.25">
      <c r="A145" s="449" t="str">
        <f>Source_CL!A145</f>
        <v>10.1.1</v>
      </c>
      <c r="B145" s="44" t="str">
        <f>IF(Source_CL!B145="","",Source_CL!B145)</f>
        <v>+</v>
      </c>
      <c r="C145" s="158" t="str">
        <f>Source_CL!C145</f>
        <v xml:space="preserve">Une analyse des risques doit être établie pour l'eau utilisée après la récolte et revue en cas de modification.
Elle comprend des informations sur : la fréquence des analyses, l'origine de l'eau et les polluants chimiques et minéraux. </v>
      </c>
      <c r="D145" s="158" t="str">
        <f>IF(Source_CL!F145=0,"",Source_CL!F145)</f>
        <v>En cas d'utilisation d'eau potable du réseau public, on considère que la preuve est donnée par le fournisseur d'eau potable. Si d'autres eaux sont utilisées, il faut lister leur provenance et effectuer une analyse des risques, resp. une évaluation des dangers que représente l'eau utilisée après la récolte.
Si l'analyse des risques ne révèle aucun danger, les points 10.1.2 et 10.1.3 ne sont pas applicables.</v>
      </c>
      <c r="E145" s="432"/>
      <c r="F145" s="457"/>
      <c r="G145" s="457"/>
      <c r="H145" s="457" t="str">
        <f>IF('Source PD'!$B$876,"D","")</f>
        <v/>
      </c>
      <c r="I145" s="63" t="str">
        <f>IF(F145&lt;&gt;"",$F$1,IF(G145&lt;&gt;"",$G$1,IF(H145="D","N/A(D)",IF(H145&lt;&gt;"","N/A",IF('Source PD'!$B$876,"N/A(D)","")))))</f>
        <v/>
      </c>
      <c r="J145" s="394" t="str">
        <f>IF('Source PD'!$B$876,'Source PD'!$D$825&amp;'Source PD'!$D$877,"")</f>
        <v/>
      </c>
      <c r="K145" s="432"/>
      <c r="L145" s="434"/>
      <c r="M145" s="396" t="str">
        <f t="shared" si="28"/>
        <v/>
      </c>
      <c r="N145" s="396" t="str">
        <f t="shared" si="29"/>
        <v/>
      </c>
      <c r="O145" s="396" t="str">
        <f t="shared" ref="O145:O176" si="31">IF(I145="N/A",B145,IF(I145="N/A(D)",B145,""))</f>
        <v/>
      </c>
      <c r="P145" s="396"/>
      <c r="Q145" s="434">
        <v>1</v>
      </c>
      <c r="R145" s="434">
        <v>4</v>
      </c>
      <c r="S145" s="434"/>
      <c r="T145" s="434">
        <f>T146</f>
        <v>21</v>
      </c>
      <c r="U145" s="434"/>
      <c r="V145" s="434"/>
      <c r="W145" s="434"/>
      <c r="X145" s="434"/>
      <c r="Y145" s="434"/>
      <c r="Z145" s="434"/>
      <c r="AA145" s="431" t="str">
        <f>IF(Source_CL!J145=0,"",Source_CL!I145)</f>
        <v>Analyse des risques liés à l'eau (CL)
Auditeur: Noter la date de l'analyse des risques et la fréquence de l'analyse</v>
      </c>
    </row>
    <row r="146" spans="1:27" ht="90.75" customHeight="1" x14ac:dyDescent="0.25">
      <c r="A146" s="449" t="str">
        <f>Source_CL!A146</f>
        <v>10.1.2</v>
      </c>
      <c r="B146" s="44" t="str">
        <f>IF(Source_CL!B146="","",Source_CL!B146)</f>
        <v>+-</v>
      </c>
      <c r="C146" s="158" t="str">
        <f>Source_CL!C146</f>
        <v>En fonction des résultats de l'analyse des risques au point 10.1.1, des analyses d'eau sont effectuées pour les paramètres officiellement ordonnés.
L'analyse de l'eau doit être effectuée par un laboratoire accrédité (selon la norme ISO 17025).</v>
      </c>
      <c r="D146" s="158" t="str">
        <f>IF(Source_CL!F146=0,"",Source_CL!F146)</f>
        <v>En cas d'utilisation d'eau potable du réseau public, le point est rempli. Selon la provenance de l'eau (pas de danger selon l'analyse des risques au point 10.1.1), cette question ne s'applique pas.
Sinon, preuve à l'aide d'une analyse de l'eau. Les indications relatives à l'accréditation du laboratoire figurent sur les analyses/le papier à en-tête des laboratoires.</v>
      </c>
      <c r="E146" s="158"/>
      <c r="F146" s="457"/>
      <c r="G146" s="457"/>
      <c r="H146" s="457" t="str">
        <f>IF('Source PD'!$B$876,"D","")</f>
        <v/>
      </c>
      <c r="I146" s="63" t="str">
        <f>IF(F146&lt;&gt;"",$F$1,IF(G146&lt;&gt;"",$G$1,IF(H146="D","N/A(D)",IF(H146&lt;&gt;"","N/A",IF('Source PD'!$B$876,"N/A(D)","")))))</f>
        <v/>
      </c>
      <c r="J146" s="394" t="str">
        <f>IF('Source PD'!$B$876,'Source PD'!$D$825&amp;'Source PD'!$D$877,"")</f>
        <v/>
      </c>
      <c r="K146" s="158" t="s">
        <v>371</v>
      </c>
      <c r="L146" s="396"/>
      <c r="M146" s="396" t="str">
        <f t="shared" si="28"/>
        <v/>
      </c>
      <c r="N146" s="396" t="str">
        <f t="shared" si="29"/>
        <v/>
      </c>
      <c r="O146" s="396" t="str">
        <f t="shared" si="31"/>
        <v/>
      </c>
      <c r="P146" s="396"/>
      <c r="Q146" s="396">
        <v>1</v>
      </c>
      <c r="R146" s="396">
        <v>4</v>
      </c>
      <c r="S146" s="396"/>
      <c r="T146" s="396">
        <f>IF(OR(LEFT(F146,1)= " ",LEFT(G146,1)=" ",LEFT(H146,1)=" ",F146&amp;G146&amp;H146=""),21,"")</f>
        <v>21</v>
      </c>
      <c r="U146" s="396" t="str">
        <f t="shared" si="24"/>
        <v/>
      </c>
      <c r="V146" s="396"/>
      <c r="W146" s="396"/>
      <c r="X146" s="396"/>
      <c r="Y146" s="396"/>
      <c r="Z146" s="396"/>
      <c r="AA146" s="431" t="str">
        <f>IF(Source_CL!J146=0,"",Source_CL!I146)</f>
        <v>Rapport de laboratoire relatif à l'analyse de l'eau
Auditeur: consulter l'analyse de l'eau (s'il ne s'agite pas d'eau potable du réseau public)</v>
      </c>
    </row>
    <row r="147" spans="1:27" s="347" customFormat="1" ht="65.25" customHeight="1" x14ac:dyDescent="0.25">
      <c r="A147" s="449" t="str">
        <f>Source_CL!A147</f>
        <v>10.1.3</v>
      </c>
      <c r="B147" s="44" t="str">
        <f>IF(Source_CL!B147="","",Source_CL!B147)</f>
        <v>+</v>
      </c>
      <c r="C147" s="158" t="str">
        <f>Source_CL!C147</f>
        <v>Si les analyses d'eau révèlent des écarts par rapport aux valeurs limites nationales, des mesures sont prises. Les éventuelles mesures prises et les résultats ainsi obtenus sont enregistrés.</v>
      </c>
      <c r="D147" s="158" t="str">
        <f>IF(Source_CL!F147=0,"",Source_CL!F147)</f>
        <v>Ce point est applicable seulement si l'analyse au point 10.1.2 révèle une nécessité d'agir.
En cas de dépassement des valeurs limites, des enregistrements relatifs aux mesures prises et aux résultats obtenus doivent être disponibles.</v>
      </c>
      <c r="E147" s="432"/>
      <c r="F147" s="457"/>
      <c r="G147" s="457"/>
      <c r="H147" s="457" t="str">
        <f>IF('Source PD'!$B$876,"D","")</f>
        <v/>
      </c>
      <c r="I147" s="63" t="str">
        <f>IF(F147&lt;&gt;"",$F$1,IF(G147&lt;&gt;"",$G$1,IF(H147="D","N/A(D)",IF(H147&lt;&gt;"","N/A",IF('Source PD'!$B$876,"N/A(D)","")))))</f>
        <v/>
      </c>
      <c r="J147" s="394" t="str">
        <f>IF('Source PD'!$B$876,'Source PD'!$D$825&amp;'Source PD'!$D$877,"")</f>
        <v/>
      </c>
      <c r="K147" s="432"/>
      <c r="L147" s="434"/>
      <c r="M147" s="396" t="str">
        <f t="shared" si="28"/>
        <v/>
      </c>
      <c r="N147" s="396" t="str">
        <f t="shared" si="29"/>
        <v/>
      </c>
      <c r="O147" s="396" t="str">
        <f t="shared" si="31"/>
        <v/>
      </c>
      <c r="P147" s="396"/>
      <c r="Q147" s="434">
        <v>1</v>
      </c>
      <c r="R147" s="434">
        <v>4</v>
      </c>
      <c r="S147" s="434"/>
      <c r="T147" s="434">
        <f>T148</f>
        <v>21</v>
      </c>
      <c r="U147" s="434"/>
      <c r="V147" s="434"/>
      <c r="W147" s="434"/>
      <c r="X147" s="434"/>
      <c r="Y147" s="434"/>
      <c r="Z147" s="434"/>
      <c r="AA147" s="431" t="str">
        <f>IF(Source_CL!J147=0,"",Source_CL!I147)</f>
        <v>Rapport des mesures initiées
Analyse des risques liés à l'eau (CL)
Auditeur: commentaire concernant les mesures</v>
      </c>
    </row>
    <row r="148" spans="1:27" ht="13.35" customHeight="1" x14ac:dyDescent="0.25">
      <c r="A148" s="449" t="str">
        <f>Source_CL!A148</f>
        <v>10.2</v>
      </c>
      <c r="B148" s="44" t="str">
        <f>IF(Source_CL!B148="","",Source_CL!B148)</f>
        <v/>
      </c>
      <c r="C148" s="627" t="str">
        <f>Source_CL!C148</f>
        <v>10.2 Traitement post-récolte</v>
      </c>
      <c r="D148" s="627"/>
      <c r="E148" s="158"/>
      <c r="F148" s="45"/>
      <c r="G148" s="45"/>
      <c r="H148" s="45"/>
      <c r="I148" s="456" t="s">
        <v>3185</v>
      </c>
      <c r="J148" s="68"/>
      <c r="K148" s="158" t="s">
        <v>371</v>
      </c>
      <c r="L148" s="396"/>
      <c r="M148" s="396" t="str">
        <f t="shared" si="28"/>
        <v/>
      </c>
      <c r="N148" s="396" t="str">
        <f t="shared" si="29"/>
        <v/>
      </c>
      <c r="O148" s="396" t="str">
        <f t="shared" si="31"/>
        <v/>
      </c>
      <c r="P148" s="396"/>
      <c r="Q148" s="396">
        <v>1</v>
      </c>
      <c r="R148" s="396">
        <v>4</v>
      </c>
      <c r="S148" s="396"/>
      <c r="T148" s="396">
        <f>IF(OR(LEFT(F148,1)= " ",LEFT(G148,1)=" ",LEFT(H148,1)=" ",F148&amp;G148&amp;H148=""),21,"")</f>
        <v>21</v>
      </c>
      <c r="U148" s="396" t="str">
        <f>IF(G148&lt;&gt;"",22,"")</f>
        <v/>
      </c>
      <c r="V148" s="396"/>
      <c r="W148" s="396"/>
      <c r="X148" s="396"/>
      <c r="Y148" s="396"/>
      <c r="Z148" s="396"/>
      <c r="AA148" s="431" t="str">
        <f>IF(Source_CL!J148=0,"",Source_CL!I148)</f>
        <v/>
      </c>
    </row>
    <row r="149" spans="1:27" s="347" customFormat="1" ht="94.35" customHeight="1" x14ac:dyDescent="0.25">
      <c r="A149" s="449" t="str">
        <f>Source_CL!A149</f>
        <v>10.2</v>
      </c>
      <c r="B149" s="44" t="str">
        <f>IF(Source_CL!B149="","",Source_CL!B149)</f>
        <v/>
      </c>
      <c r="C149" s="627" t="str">
        <f>Source_CL!C149</f>
        <v>Par traitements post-récolte, on entend les applications suivantes :
- produits pour lustrer les feuilles/protection contre l'évaporation pour les plantes en pots/plantes de pépinières
- éventuels traitements fongicides avant l'entreposage en cave réfigérée
- coloration et injection de fleurs coupées et de plantes en pots
- autres traitements avec des fongicides ou des insecticides
- emploi d'agents conservateurs (p.ex. Chrysal)
- emploi de désinfectant et d'agent oxydant (p.ex. Javel, Peroxyde)</v>
      </c>
      <c r="D149" s="627"/>
      <c r="E149" s="158"/>
      <c r="F149" s="45"/>
      <c r="G149" s="45"/>
      <c r="H149" s="45"/>
      <c r="I149" s="456" t="s">
        <v>3185</v>
      </c>
      <c r="J149" s="68"/>
      <c r="K149" s="432"/>
      <c r="L149" s="434"/>
      <c r="M149" s="396" t="str">
        <f t="shared" si="28"/>
        <v/>
      </c>
      <c r="N149" s="396" t="str">
        <f t="shared" si="29"/>
        <v/>
      </c>
      <c r="O149" s="396" t="str">
        <f t="shared" si="31"/>
        <v/>
      </c>
      <c r="P149" s="396"/>
      <c r="Q149" s="434">
        <v>1</v>
      </c>
      <c r="R149" s="434">
        <v>6</v>
      </c>
      <c r="S149" s="434"/>
      <c r="T149" s="434">
        <f>IF(T150&amp;T151&amp;T152&amp;T153&amp;T154&amp;T155&amp;T156="","",21)</f>
        <v>21</v>
      </c>
      <c r="U149" s="434"/>
      <c r="V149" s="434"/>
      <c r="W149" s="434"/>
      <c r="X149" s="434"/>
      <c r="Y149" s="434"/>
      <c r="Z149" s="434"/>
      <c r="AA149" s="431" t="str">
        <f>IF(Source_CL!J149=0,"",Source_CL!I149)</f>
        <v/>
      </c>
    </row>
    <row r="150" spans="1:27" ht="51" x14ac:dyDescent="0.25">
      <c r="A150" s="449" t="str">
        <f>Source_CL!A150</f>
        <v>10.2.1</v>
      </c>
      <c r="B150" s="44" t="str">
        <f>IF(Source_CL!B150="","",Source_CL!B150)</f>
        <v>+</v>
      </c>
      <c r="C150" s="158" t="str">
        <f>Source_CL!C150</f>
        <v>Toutes les alternatives possibles aux traitements post-récolte ont été prises en considération et soupesées. Les produits chimiques ne sont utilisés que lorsqu'il n'y a pas d'autres alternatives professionnelles reconnues.</v>
      </c>
      <c r="D150" s="158" t="str">
        <f>IF(Source_CL!F150=0,"",Source_CL!F150)</f>
        <v>-</v>
      </c>
      <c r="E150" s="158"/>
      <c r="F150" s="457"/>
      <c r="G150" s="457"/>
      <c r="H150" s="457" t="str">
        <f>IF('Source PD'!$B$878,"D","")</f>
        <v/>
      </c>
      <c r="I150" s="63" t="str">
        <f>IF(F150&lt;&gt;"",$F$1,IF(G150&lt;&gt;"",$G$1,IF(H150="D","N/A(D)",IF(H150&lt;&gt;"","N/A",IF('Source PD'!$B$878,"N/A(D)","")))))</f>
        <v/>
      </c>
      <c r="J150" s="394" t="str">
        <f>IF(Checkliste!I150="N/A(D)",'Source PD'!$D$825&amp;'Source PD'!$D$879,"")</f>
        <v/>
      </c>
      <c r="K150" s="158" t="s">
        <v>260</v>
      </c>
      <c r="L150" s="396"/>
      <c r="M150" s="396" t="str">
        <f t="shared" si="28"/>
        <v/>
      </c>
      <c r="N150" s="396" t="str">
        <f t="shared" si="29"/>
        <v/>
      </c>
      <c r="O150" s="396" t="str">
        <f t="shared" si="31"/>
        <v/>
      </c>
      <c r="P150" s="396"/>
      <c r="Q150" s="396">
        <v>6</v>
      </c>
      <c r="R150" s="396"/>
      <c r="S150" s="396"/>
      <c r="T150" s="396">
        <f t="shared" ref="T150:T156" si="32">IF(OR(LEFT(F150,1)= " ",LEFT(G150,1)=" ",LEFT(H150,1)=" ",F150&amp;G150&amp;H150=""),21,"")</f>
        <v>21</v>
      </c>
      <c r="U150" s="396" t="str">
        <f>IF(G150&lt;&gt;"",22,"")</f>
        <v/>
      </c>
      <c r="V150" s="396"/>
      <c r="W150" s="396"/>
      <c r="X150" s="396"/>
      <c r="Y150" s="396"/>
      <c r="Z150" s="396"/>
      <c r="AA150" s="431" t="str">
        <f>IF(Source_CL!J150=0,"",Source_CL!I150)</f>
        <v>Auditeur: questionnement oral, vérifier les enregistrements</v>
      </c>
    </row>
    <row r="151" spans="1:27" ht="53.25" customHeight="1" x14ac:dyDescent="0.25">
      <c r="A151" s="449" t="str">
        <f>Source_CL!A151</f>
        <v>10.2.2</v>
      </c>
      <c r="B151" s="44" t="str">
        <f>IF(Source_CL!B151="","",Source_CL!B151)</f>
        <v>++</v>
      </c>
      <c r="C151" s="158" t="str">
        <f>Source_CL!C151</f>
        <v xml:space="preserve">Les enregistrements et les attestations de l'opérateur montrent que le mode d'emploi des produits chimiques utilisés en post-récolte a en tout temps été respecté par rapport à l'objectif, à la quantité appliquée, aux précautions d'utilisation, etc. </v>
      </c>
      <c r="D151" s="158" t="str">
        <f>IF(Source_CL!F151=0,"",Source_CL!F151)</f>
        <v>Rempli quand les enregistrements pour les traitements de post-récolte sont complets.</v>
      </c>
      <c r="E151" s="158"/>
      <c r="F151" s="457"/>
      <c r="G151" s="457"/>
      <c r="H151" s="457" t="str">
        <f>IF('Source PD'!$B$878,"D","")</f>
        <v/>
      </c>
      <c r="I151" s="63" t="str">
        <f>IF(F151&lt;&gt;"",$F$1,IF(G151&lt;&gt;"",$G$1,IF(H151="D","N/A(D)",IF(H151&lt;&gt;"","N/A",IF('Source PD'!$B$878,"N/A(D)","")))))</f>
        <v/>
      </c>
      <c r="J151" s="394" t="str">
        <f>IF(Checkliste!I151="N/A(D)",'Source PD'!$D$825&amp;'Source PD'!$D$879,"")</f>
        <v/>
      </c>
      <c r="K151" s="158" t="s">
        <v>260</v>
      </c>
      <c r="L151" s="396" t="s">
        <v>168</v>
      </c>
      <c r="M151" s="396" t="str">
        <f t="shared" si="28"/>
        <v/>
      </c>
      <c r="N151" s="396" t="str">
        <f t="shared" si="29"/>
        <v/>
      </c>
      <c r="O151" s="396" t="str">
        <f t="shared" si="31"/>
        <v/>
      </c>
      <c r="P151" s="396"/>
      <c r="Q151" s="396">
        <v>6</v>
      </c>
      <c r="R151" s="396"/>
      <c r="S151" s="396"/>
      <c r="T151" s="396">
        <f t="shared" si="32"/>
        <v>21</v>
      </c>
      <c r="U151" s="396" t="str">
        <f>IF(G151&lt;&gt;"",22,"")</f>
        <v/>
      </c>
      <c r="V151" s="396"/>
      <c r="W151" s="396"/>
      <c r="X151" s="396"/>
      <c r="Y151" s="396"/>
      <c r="Z151" s="396"/>
      <c r="AA151" s="431" t="str">
        <f>IF(Source_CL!J151=0,"",Source_CL!I151)</f>
        <v>Journal des cultures (FO)
Auditeur: Comparer le mode d'emploi avec les enregistrements</v>
      </c>
    </row>
    <row r="152" spans="1:27" ht="72" x14ac:dyDescent="0.25">
      <c r="A152" s="449" t="str">
        <f>Source_CL!A152</f>
        <v>10.2.3</v>
      </c>
      <c r="B152" s="44" t="str">
        <f>IF(Source_CL!B152="","",Source_CL!B152)</f>
        <v>++</v>
      </c>
      <c r="C152" s="158" t="str">
        <f>Source_CL!C152</f>
        <v>Seuls les produits chimiques autorisés en Suisse pour l'application prévue peuvent être utilisés.</v>
      </c>
      <c r="D152" s="158" t="str">
        <f>IF(Source_CL!F152=0,"",Source_CL!F152)</f>
        <v>Choix selon les recommandations de produits phytosanitaires et/ou les recommandations de la branche. Les produits utilisés disposent d'une homologation officielle.</v>
      </c>
      <c r="E152" s="158"/>
      <c r="F152" s="457"/>
      <c r="G152" s="457"/>
      <c r="H152" s="457" t="str">
        <f>IF('Source PD'!$B$878,"D","")</f>
        <v/>
      </c>
      <c r="I152" s="63" t="str">
        <f>IF(F152&lt;&gt;"",$F$1,IF(G152&lt;&gt;"",$G$1,IF(H152="D","N/A(D)",IF(H152&lt;&gt;"","N/A",IF('Source PD'!$B$878,"N/A(D)","")))))</f>
        <v/>
      </c>
      <c r="J152" s="394" t="str">
        <f>IF(Checkliste!I152="N/A(D)",'Source PD'!$D$825&amp;'Source PD'!$D$879,"")</f>
        <v/>
      </c>
      <c r="K152" s="158"/>
      <c r="L152" s="396" t="s">
        <v>168</v>
      </c>
      <c r="M152" s="396" t="str">
        <f t="shared" si="28"/>
        <v/>
      </c>
      <c r="N152" s="396" t="str">
        <f t="shared" si="29"/>
        <v/>
      </c>
      <c r="O152" s="396" t="str">
        <f t="shared" si="31"/>
        <v/>
      </c>
      <c r="P152" s="396"/>
      <c r="Q152" s="396">
        <v>6</v>
      </c>
      <c r="R152" s="396"/>
      <c r="S152" s="396"/>
      <c r="T152" s="396">
        <f t="shared" si="32"/>
        <v>21</v>
      </c>
      <c r="U152" s="396" t="str">
        <f>IF(G152&lt;&gt;"",22,"")</f>
        <v/>
      </c>
      <c r="V152" s="396"/>
      <c r="W152" s="396"/>
      <c r="X152" s="396"/>
      <c r="Y152" s="396"/>
      <c r="Z152" s="396"/>
      <c r="AA152" s="431" t="str">
        <f>IF(Source_CL!J152=0,"",Source_CL!I152)</f>
        <v>Journal des cultures (FO)
Liste des PPh
Index PPh
Auditeur: noter un produit chimique utilisé, vérifier l'homologation</v>
      </c>
    </row>
    <row r="153" spans="1:27" ht="77.25" customHeight="1" x14ac:dyDescent="0.25">
      <c r="A153" s="449" t="str">
        <f>Source_CL!A153</f>
        <v>10.2.4</v>
      </c>
      <c r="B153" s="44" t="str">
        <f>IF(Source_CL!B153="","",Source_CL!B153)</f>
        <v>+</v>
      </c>
      <c r="C153" s="158" t="str">
        <f>Source_CL!C153</f>
        <v>Il existe une liste actuelle des produits autorisés pour les traitements post-récolte en Suisse, qui ont été appliqués au cours des 12 derniers mois sur les cultures SwissGAP de l'exploitation .</v>
      </c>
      <c r="D153" s="158" t="str">
        <f>IF(Source_CL!F153=0,"",Source_CL!F153)</f>
        <v>Les listes publiées sur Internet sont considérées comme actuelles et disponibles sur l'exploitation, pour autant que le chef d'exploitation utilise Internet.
Si des listes de produits imprimées sont utilisées, elles ne doivent pas être plus anciennes que l'année précédente.</v>
      </c>
      <c r="E153" s="158"/>
      <c r="F153" s="457"/>
      <c r="G153" s="457"/>
      <c r="H153" s="457" t="str">
        <f>IF('Source PD'!$B$878,"D","")</f>
        <v/>
      </c>
      <c r="I153" s="63" t="str">
        <f>IF(F153&lt;&gt;"",$F$1,IF(G153&lt;&gt;"",$G$1,IF(H153="D","N/A(D)",IF(H153&lt;&gt;"","N/A",IF('Source PD'!$B$878,"N/A(D)","")))))</f>
        <v/>
      </c>
      <c r="J153" s="394" t="str">
        <f>IF(Checkliste!I153="N/A(D)",'Source PD'!$D$825&amp;'Source PD'!$D$879,"")</f>
        <v/>
      </c>
      <c r="K153" s="158" t="s">
        <v>366</v>
      </c>
      <c r="L153" s="396"/>
      <c r="M153" s="396" t="str">
        <f t="shared" si="28"/>
        <v/>
      </c>
      <c r="N153" s="396" t="str">
        <f t="shared" si="29"/>
        <v/>
      </c>
      <c r="O153" s="396" t="str">
        <f t="shared" si="31"/>
        <v/>
      </c>
      <c r="P153" s="396"/>
      <c r="Q153" s="396">
        <v>1</v>
      </c>
      <c r="R153" s="396">
        <v>6</v>
      </c>
      <c r="S153" s="396"/>
      <c r="T153" s="396">
        <f t="shared" si="32"/>
        <v>21</v>
      </c>
      <c r="U153" s="396" t="str">
        <f>IF(G153&lt;&gt;"",22,"")</f>
        <v/>
      </c>
      <c r="V153" s="396"/>
      <c r="W153" s="396"/>
      <c r="X153" s="396"/>
      <c r="Y153" s="396"/>
      <c r="Z153" s="396"/>
      <c r="AA153" s="431" t="str">
        <f>IF(Source_CL!J153=0,"",Source_CL!I153)</f>
        <v>Liste des PPh
Index PPh
Auditeur: vérifier à l'aide d'un produit utilisé si celui-ci se trouve sur la liste.</v>
      </c>
    </row>
    <row r="154" spans="1:27" ht="72" x14ac:dyDescent="0.25">
      <c r="A154" s="449" t="str">
        <f>Source_CL!A154</f>
        <v>10.2.5</v>
      </c>
      <c r="B154" s="44" t="str">
        <f>IF(Source_CL!B154="","",Source_CL!B154)</f>
        <v>+</v>
      </c>
      <c r="C154" s="158" t="str">
        <f>Source_CL!C154</f>
        <v xml:space="preserve">Les enregistrements confirment la demande d'information du/des producteur(s) ou du conditionneur sur les restrictions supplémentaires. </v>
      </c>
      <c r="D154" s="158" t="str">
        <f>IF(Source_CL!F154=0,"",Source_CL!F154)</f>
        <v>Il peut être prouvé qu'une demande a été faite aux acheteurs. S'il existe des restrictions supplémentaires, il faut évaluer si l'entreprise les respecte.</v>
      </c>
      <c r="E154" s="158"/>
      <c r="F154" s="457"/>
      <c r="G154" s="457"/>
      <c r="H154" s="457" t="str">
        <f>IF('Source PD'!$B$878,"D","")</f>
        <v/>
      </c>
      <c r="I154" s="63" t="str">
        <f>IF(F154&lt;&gt;"",$F$1,IF(G154&lt;&gt;"",$G$1,IF(H154="D","N/A(D)",IF(H154&lt;&gt;"","N/A",IF('Source PD'!$B$878,"N/A(D)","")))))</f>
        <v/>
      </c>
      <c r="J154" s="394" t="str">
        <f>IF(Checkliste!I154="N/A(D)",'Source PD'!$D$825&amp;'Source PD'!$D$879,"")</f>
        <v/>
      </c>
      <c r="K154" s="158" t="s">
        <v>260</v>
      </c>
      <c r="L154" s="396"/>
      <c r="M154" s="396" t="str">
        <f t="shared" si="28"/>
        <v/>
      </c>
      <c r="N154" s="396" t="str">
        <f t="shared" si="29"/>
        <v/>
      </c>
      <c r="O154" s="396" t="str">
        <f t="shared" si="31"/>
        <v/>
      </c>
      <c r="P154" s="396"/>
      <c r="Q154" s="396">
        <v>6</v>
      </c>
      <c r="R154" s="396"/>
      <c r="S154" s="396"/>
      <c r="T154" s="396">
        <f t="shared" si="32"/>
        <v>21</v>
      </c>
      <c r="U154" s="396" t="str">
        <f t="shared" si="24"/>
        <v/>
      </c>
      <c r="V154" s="396"/>
      <c r="W154" s="396"/>
      <c r="X154" s="396"/>
      <c r="Y154" s="396"/>
      <c r="Z154" s="396"/>
      <c r="AA154" s="431" t="str">
        <f>IF(Source_CL!J154=0,"",Source_CL!I154)</f>
        <v>Lettre type_Directives de l‘acheteur
Auditeur: questionnement oral. S'il existe des restrictions supplémentaires, vérifier si l'entreprise les respecte.</v>
      </c>
    </row>
    <row r="155" spans="1:27" ht="129" customHeight="1" x14ac:dyDescent="0.25">
      <c r="A155" s="449" t="str">
        <f>Source_CL!A155</f>
        <v>10.2.6</v>
      </c>
      <c r="B155" s="44" t="str">
        <f>IF(Source_CL!B155="","",Source_CL!B155)</f>
        <v>++</v>
      </c>
      <c r="C155" s="158" t="str">
        <f>Source_CL!C155</f>
        <v>Les enregistrements suivants sont disponibles pour les traitements post-récolte :
- Identification du produit récolté traité (p. ex. nom, lot, lieu).
- Lieu du traitement
- Date
- Méthode d'application (p. ex. pulvérisation, arrosage, fumigation)
- Justification de l'application
- Nom commercial et matière active
- Quantité d'application
- Utilisateur</v>
      </c>
      <c r="D155" s="158" t="str">
        <f>IF(Source_CL!F155=0,"",Source_CL!F155)</f>
        <v>Pour les traitements toujours effectués de la même manière (p. ex. produits de conservation, de désinfection et d'oxydation), les enregistrements peuvent être en partie déclarés de manière forfaitaire. Cela peut se faire par exemple sous forme d'instructions de travail ou d'ordonnances.</v>
      </c>
      <c r="E155" s="158"/>
      <c r="F155" s="457"/>
      <c r="G155" s="457"/>
      <c r="H155" s="457" t="str">
        <f>IF('Source PD'!$B$878,"D","")</f>
        <v/>
      </c>
      <c r="I155" s="63" t="str">
        <f>IF(F155&lt;&gt;"",$F$1,IF(G155&lt;&gt;"",$G$1,IF(H155="D","N/A(D)",IF(H155&lt;&gt;"","N/A",IF('Source PD'!$B$878,"N/A(D)","")))))</f>
        <v/>
      </c>
      <c r="J155" s="394" t="str">
        <f>IF(Checkliste!I155="N/A(D)",'Source PD'!$D$825&amp;'Source PD'!$D$879,"")</f>
        <v/>
      </c>
      <c r="K155" s="158" t="s">
        <v>260</v>
      </c>
      <c r="L155" s="396" t="s">
        <v>168</v>
      </c>
      <c r="M155" s="396" t="str">
        <f t="shared" si="28"/>
        <v/>
      </c>
      <c r="N155" s="396" t="str">
        <f t="shared" si="29"/>
        <v/>
      </c>
      <c r="O155" s="396" t="str">
        <f t="shared" si="31"/>
        <v/>
      </c>
      <c r="P155" s="396"/>
      <c r="Q155" s="396">
        <v>6</v>
      </c>
      <c r="R155" s="396"/>
      <c r="S155" s="396"/>
      <c r="T155" s="396">
        <f t="shared" si="32"/>
        <v>21</v>
      </c>
      <c r="U155" s="396" t="str">
        <f t="shared" si="24"/>
        <v/>
      </c>
      <c r="V155" s="396"/>
      <c r="W155" s="396"/>
      <c r="X155" s="396"/>
      <c r="Y155" s="396"/>
      <c r="Z155" s="396"/>
      <c r="AA155" s="431" t="str">
        <f>IF(Source_CL!J155=0,"",Source_CL!I155)</f>
        <v>Déclaration globale (voir checkliste Excel)
Journal des cultures (FO)
Auditeur: documenter une application</v>
      </c>
    </row>
    <row r="156" spans="1:27" x14ac:dyDescent="0.25">
      <c r="A156" s="449" t="str">
        <f>Source_CL!A156</f>
        <v>11</v>
      </c>
      <c r="B156" s="44" t="str">
        <f>IF(Source_CL!B156="","",Source_CL!B156)</f>
        <v/>
      </c>
      <c r="C156" s="627" t="str">
        <f>Source_CL!C156</f>
        <v>11. GESTION DES DECHETS</v>
      </c>
      <c r="D156" s="627"/>
      <c r="E156" s="158"/>
      <c r="F156" s="45"/>
      <c r="G156" s="45"/>
      <c r="H156" s="45"/>
      <c r="I156" s="456" t="s">
        <v>3185</v>
      </c>
      <c r="J156" s="68"/>
      <c r="K156" s="158"/>
      <c r="L156" s="396" t="s">
        <v>168</v>
      </c>
      <c r="M156" s="396" t="str">
        <f t="shared" si="28"/>
        <v/>
      </c>
      <c r="N156" s="396" t="str">
        <f t="shared" si="29"/>
        <v/>
      </c>
      <c r="O156" s="396" t="str">
        <f t="shared" si="31"/>
        <v/>
      </c>
      <c r="P156" s="396" t="str">
        <f>IF(COUNTIF(I157:I162,"="&amp;"Nein")&gt;0,"Falsch","Wahr")</f>
        <v>Wahr</v>
      </c>
      <c r="Q156" s="396">
        <v>6</v>
      </c>
      <c r="R156" s="396"/>
      <c r="S156" s="396"/>
      <c r="T156" s="396">
        <f t="shared" si="32"/>
        <v>21</v>
      </c>
      <c r="U156" s="396" t="str">
        <f t="shared" si="24"/>
        <v/>
      </c>
      <c r="V156" s="396"/>
      <c r="W156" s="396"/>
      <c r="X156" s="396"/>
      <c r="Y156" s="396"/>
      <c r="Z156" s="396"/>
      <c r="AA156" s="431" t="str">
        <f>IF(Source_CL!J156=0,"",Source_CL!I156)</f>
        <v/>
      </c>
    </row>
    <row r="157" spans="1:27" s="347" customFormat="1" ht="65.25" customHeight="1" x14ac:dyDescent="0.25">
      <c r="A157" s="449" t="str">
        <f>Source_CL!A157</f>
        <v>11.1</v>
      </c>
      <c r="B157" s="44" t="str">
        <f>IF(Source_CL!B157="","",Source_CL!B157)</f>
        <v>++</v>
      </c>
      <c r="C157" s="158" t="str">
        <f>Source_CL!C157</f>
        <v>Tous les déchets (papier, carton, matière plastique, huile, etc.) issus des processus de l'exploitation ainsi que les causes de pollution de l'environnement (excès d'engrais, écoulement de combustibles, carburants ou lubrifiants, gaz résiduel des unités de chauffage, etc.) ont été recensés et documentés.</v>
      </c>
      <c r="D157" s="158" t="str">
        <f>IF(Source_CL!F157=0,"",Source_CL!F157)</f>
        <v>Déchets : rempli lorsque le concept d'élimination de la commune ou de l'exploitation elle-même est disponible sur l'exploitation.
Pollution de l'environnement : des propositions d'amélioration doivent être faites en cas de faits marquants.</v>
      </c>
      <c r="E157" s="432"/>
      <c r="F157" s="457" t="str">
        <f>IF('Source PD'!$B$881,"D","")</f>
        <v/>
      </c>
      <c r="G157" s="457"/>
      <c r="H157" s="457"/>
      <c r="I157" s="63" t="str">
        <f>IF(F157="D",Source!D280,IF(F157&lt;&gt;"",$F$1,IF(G157&lt;&gt;"",$G$1,IF(H157&lt;&gt;"","N/A",IF('Source PD'!$B$881,Source!D280,"")))))</f>
        <v/>
      </c>
      <c r="J157" s="394" t="str">
        <f>IF(Checkliste!I157=Source!D280,'Source PD'!$D$825&amp;'Source PD'!$D$882,"")</f>
        <v/>
      </c>
      <c r="K157" s="432"/>
      <c r="L157" s="434"/>
      <c r="M157" s="396" t="str">
        <f t="shared" si="28"/>
        <v/>
      </c>
      <c r="N157" s="396" t="str">
        <f t="shared" si="29"/>
        <v/>
      </c>
      <c r="O157" s="396" t="str">
        <f t="shared" si="31"/>
        <v/>
      </c>
      <c r="P157" s="396"/>
      <c r="Q157" s="434">
        <v>1</v>
      </c>
      <c r="R157" s="434">
        <v>6</v>
      </c>
      <c r="S157" s="434"/>
      <c r="T157" s="434">
        <f>IF(T158&amp;T162="","",21)</f>
        <v>21</v>
      </c>
      <c r="U157" s="434"/>
      <c r="V157" s="434"/>
      <c r="W157" s="434"/>
      <c r="X157" s="434"/>
      <c r="Y157" s="434"/>
      <c r="Z157" s="434"/>
      <c r="AA157" s="431" t="str">
        <f>IF(Source_CL!J157=0,"",Source_CL!I157)</f>
        <v>Concept d’élimination des déchets (KO)
Auditeur : examiner le document, observer spécialement si le plastique est réglementé.</v>
      </c>
    </row>
    <row r="158" spans="1:27" s="347" customFormat="1" ht="82.7" customHeight="1" x14ac:dyDescent="0.25">
      <c r="A158" s="449" t="str">
        <f>Source_CL!A158</f>
        <v>11.2</v>
      </c>
      <c r="B158" s="44" t="str">
        <f>IF(Source_CL!B158="","",Source_CL!B158)</f>
        <v>++</v>
      </c>
      <c r="C158" s="158" t="str">
        <f>Source_CL!C158</f>
        <v xml:space="preserve">Un concept de gestion des déchets et d'élimination est mis en œuvre, qui prévoit une collecte et une élimination séparées des déchets en fonction de leur nature. Le personnel est formé au tri et à l'élimination des déchets. La pollution de l'air, du sol et de l'eau est prise en compte. </v>
      </c>
      <c r="D158" s="158" t="str">
        <f>IF(Source_CL!F158=0,"",Source_CL!F158)</f>
        <v>Le concept d'élimination des déchets de la commune ou un concept propre à l'entreprise est disponible sur l'exploitation et est appliqué. Il n'est pas nécessaire que les collaborateurs disposent d'un certificat de formation, mais ils doivent être informés sur le tri et l'élimination des déchets.</v>
      </c>
      <c r="E158" s="432"/>
      <c r="F158" s="457" t="str">
        <f>IF('Source PD'!$B$881,"D","")</f>
        <v/>
      </c>
      <c r="G158" s="457"/>
      <c r="H158" s="457"/>
      <c r="I158" s="63" t="str">
        <f>IF(F158="D",Source!D280,IF(F158&lt;&gt;"",F1,IF(G158&lt;&gt;"",G1,IF(H158&lt;&gt;"","N/A",IF('Source PD'!$B$881,Source!D280,"")))))</f>
        <v/>
      </c>
      <c r="J158" s="394" t="str">
        <f>IF(Checkliste!I158=Source!D280,'Source PD'!$D$825&amp;'Source PD'!$D$882,"")</f>
        <v/>
      </c>
      <c r="K158" s="432"/>
      <c r="L158" s="431"/>
      <c r="M158" s="396" t="str">
        <f t="shared" si="28"/>
        <v/>
      </c>
      <c r="N158" s="396" t="str">
        <f t="shared" si="29"/>
        <v/>
      </c>
      <c r="O158" s="396" t="str">
        <f t="shared" si="31"/>
        <v/>
      </c>
      <c r="P158" s="396"/>
      <c r="Q158" s="434">
        <v>1</v>
      </c>
      <c r="R158" s="434">
        <v>6</v>
      </c>
      <c r="S158" s="434"/>
      <c r="T158" s="434">
        <f>IF(T159&amp;T160&amp;T161="","",21)</f>
        <v>21</v>
      </c>
      <c r="U158" s="434"/>
      <c r="V158" s="434"/>
      <c r="W158" s="434"/>
      <c r="X158" s="434"/>
      <c r="Y158" s="434"/>
      <c r="Z158" s="434"/>
      <c r="AA158" s="431" t="str">
        <f>IF(Source_CL!J158=0,"",Source_CL!I158)</f>
        <v>Concept d’élimination des déchets (KO)
Instruction des collaborateurs (CL)
Auditeur: contrôle visuel, questionnement oral du personnel</v>
      </c>
    </row>
    <row r="159" spans="1:27" ht="53.25" customHeight="1" x14ac:dyDescent="0.25">
      <c r="A159" s="449" t="str">
        <f>Source_CL!A159</f>
        <v>11.3</v>
      </c>
      <c r="B159" s="44" t="str">
        <f>IF(Source_CL!B159="","",Source_CL!B159)</f>
        <v>+</v>
      </c>
      <c r="C159" s="158" t="str">
        <f>Source_CL!C159</f>
        <v xml:space="preserve">Les bâtiments de production et de stockage sont en principe exempts de déchets. Une petite quantité de déchets est acceptée dans les secteurs spéciaux, de même que les déchets de la journée de travail en cours. Les autres déchets doivent être éliminés. </v>
      </c>
      <c r="D159" s="158" t="str">
        <f>IF(Source_CL!F159=0,"",Source_CL!F159)</f>
        <v/>
      </c>
      <c r="E159" s="158"/>
      <c r="F159" s="457"/>
      <c r="G159" s="457"/>
      <c r="H159" s="457"/>
      <c r="I159" s="63" t="str">
        <f>IF(F159&lt;&gt;"",$F$1,IF(G159&lt;&gt;"",$G$1,IF(H159&lt;&gt;"","N/A","")))</f>
        <v/>
      </c>
      <c r="J159" s="394"/>
      <c r="K159" s="158" t="s">
        <v>260</v>
      </c>
      <c r="L159" s="396" t="s">
        <v>168</v>
      </c>
      <c r="M159" s="396" t="str">
        <f t="shared" si="28"/>
        <v/>
      </c>
      <c r="N159" s="396" t="str">
        <f t="shared" si="29"/>
        <v/>
      </c>
      <c r="O159" s="396" t="str">
        <f t="shared" si="31"/>
        <v/>
      </c>
      <c r="P159" s="396"/>
      <c r="Q159" s="396">
        <v>6</v>
      </c>
      <c r="R159" s="396"/>
      <c r="S159" s="396"/>
      <c r="T159" s="396">
        <f>IF(OR(LEFT(F159,1)= " ",LEFT(G159,1)=" ",LEFT(H159,1)=" ",F159&amp;G159&amp;H159=""),21,"")</f>
        <v>21</v>
      </c>
      <c r="U159" s="396" t="str">
        <f>IF(G159&lt;&gt;"",22,"")</f>
        <v/>
      </c>
      <c r="V159" s="396"/>
      <c r="W159" s="396"/>
      <c r="X159" s="396"/>
      <c r="Y159" s="396"/>
      <c r="Z159" s="396"/>
      <c r="AA159" s="431" t="str">
        <f>IF(Source_CL!J159=0,"",Source_CL!I159)</f>
        <v>Auditeur: contrôle visuel</v>
      </c>
    </row>
    <row r="160" spans="1:27" ht="70.349999999999994" customHeight="1" x14ac:dyDescent="0.25">
      <c r="A160" s="449" t="str">
        <f>Source_CL!A160</f>
        <v>11.4</v>
      </c>
      <c r="B160" s="44" t="str">
        <f>IF(Source_CL!B160="","",Source_CL!B160)</f>
        <v>++</v>
      </c>
      <c r="C160" s="158" t="str">
        <f>Source_CL!C160</f>
        <v>Bac de rétention pour les citernes de carburant et d'huile: au moins 110% du volume du plus grand contenant.
Les fuites accidentelles d'huile ou de carburant ne doivent pas contaminer l'environnement. Ils ne doivent pas pouvoir s'écouler dans les égouts, dans les eaux de surface ou dans un système d'infiltration.</v>
      </c>
      <c r="D160" s="158" t="str">
        <f>IF(Source_CL!F160=0,"",Source_CL!F160)</f>
        <v>Les récipients pour les huiles et les carburants se trouvent dans un bac de rétention étanche ou des réservoirs de retenue sont disponibles.</v>
      </c>
      <c r="E160" s="158"/>
      <c r="F160" s="457"/>
      <c r="G160" s="457"/>
      <c r="H160" s="457"/>
      <c r="I160" s="63" t="str">
        <f t="shared" ref="I160:I162" si="33">IF(F160&lt;&gt;"",$F$1,IF(G160&lt;&gt;"",$G$1,IF(H160&lt;&gt;"","N/A","")))</f>
        <v/>
      </c>
      <c r="J160" s="394"/>
      <c r="K160" s="158" t="s">
        <v>172</v>
      </c>
      <c r="L160" s="396"/>
      <c r="M160" s="396" t="str">
        <f t="shared" si="28"/>
        <v/>
      </c>
      <c r="N160" s="396" t="str">
        <f t="shared" si="29"/>
        <v/>
      </c>
      <c r="O160" s="396" t="str">
        <f t="shared" si="31"/>
        <v/>
      </c>
      <c r="P160" s="396"/>
      <c r="Q160" s="396">
        <v>1</v>
      </c>
      <c r="R160" s="396"/>
      <c r="S160" s="396"/>
      <c r="T160" s="396">
        <f>IF(OR(LEFT(F160,1)= " ",LEFT(G160,1)=" ",LEFT(H160,1)=" ",F160&amp;G160&amp;H160=""),21,"")</f>
        <v>21</v>
      </c>
      <c r="U160" s="396" t="str">
        <f>IF(G160&lt;&gt;"",22,"")</f>
        <v/>
      </c>
      <c r="V160" s="396"/>
      <c r="W160" s="396"/>
      <c r="X160" s="396"/>
      <c r="Y160" s="396"/>
      <c r="Z160" s="396"/>
      <c r="AA160" s="431" t="str">
        <f>IF(Source_CL!J160=0,"",Source_CL!I160)</f>
        <v>Auditeur: contrôle visuel</v>
      </c>
    </row>
    <row r="161" spans="1:29" ht="78" customHeight="1" x14ac:dyDescent="0.25">
      <c r="A161" s="449" t="str">
        <f>Source_CL!A161</f>
        <v>11.5</v>
      </c>
      <c r="B161" s="44" t="str">
        <f>IF(Source_CL!B161="","",Source_CL!B161)</f>
        <v>+</v>
      </c>
      <c r="C161" s="158" t="str">
        <f>Source_CL!C161</f>
        <v>Les déchets organiques sont compostés et utilisés pour l'amélioration du sol. Les méthodes de compostage garantissent qu'il n'existe aucun risque de transmission des maladies, ravageurs et adventices.
Alternativement, les déchets organiques sont éliminés par le biais de la collecte des déchets verts de la commune ou d'autres collecteurs.</v>
      </c>
      <c r="D161" s="158" t="str">
        <f>IF(Source_CL!F161=0,"",Source_CL!F161)</f>
        <v xml:space="preserve">Le compostage propre se fait selon les directives de l'association "Biomasse Suisse" ou les déchets organiques sont traités à la vapeur. </v>
      </c>
      <c r="E161" s="158"/>
      <c r="F161" s="457"/>
      <c r="G161" s="457"/>
      <c r="H161" s="457"/>
      <c r="I161" s="63" t="str">
        <f t="shared" si="33"/>
        <v/>
      </c>
      <c r="J161" s="394"/>
      <c r="K161" s="158" t="s">
        <v>172</v>
      </c>
      <c r="L161" s="396"/>
      <c r="M161" s="396" t="str">
        <f t="shared" si="28"/>
        <v/>
      </c>
      <c r="N161" s="396" t="str">
        <f t="shared" si="29"/>
        <v/>
      </c>
      <c r="O161" s="396" t="str">
        <f t="shared" si="31"/>
        <v/>
      </c>
      <c r="P161" s="396"/>
      <c r="Q161" s="396">
        <v>1</v>
      </c>
      <c r="R161" s="396"/>
      <c r="S161" s="396"/>
      <c r="T161" s="396">
        <f>IF(OR(LEFT(F161,1)= " ",LEFT(G161,1)=" ",LEFT(H161,1)=" ",F161&amp;G161&amp;H161=""),21,"")</f>
        <v>21</v>
      </c>
      <c r="U161" s="396" t="str">
        <f>IF(G161&lt;&gt;"",22,"")</f>
        <v/>
      </c>
      <c r="V161" s="396"/>
      <c r="W161" s="396"/>
      <c r="X161" s="396"/>
      <c r="Y161" s="396"/>
      <c r="Z161" s="396"/>
      <c r="AA161" s="431" t="str">
        <f>IF(Source_CL!J161=0,"",Source_CL!I161)</f>
        <v>Auditeur : décrire la procédure (compostage propre ou élimination externe)</v>
      </c>
    </row>
    <row r="162" spans="1:29" s="347" customFormat="1" ht="78" customHeight="1" x14ac:dyDescent="0.25">
      <c r="A162" s="449" t="str">
        <f>Source_CL!A162</f>
        <v>11.6</v>
      </c>
      <c r="B162" s="44" t="str">
        <f>IF(Source_CL!B162="","",Source_CL!B162)</f>
        <v>+</v>
      </c>
      <c r="C162" s="158" t="str">
        <f>Source_CL!C162</f>
        <v>Les eaux usées provenant du nettoyage des appareils de pulvérisation de produits phytosanitaires, des combinaisons de protection et des réfrigérateurs sont éliminées de manière à avoir un impact minimal sur l'environnement et la santé des collaborateurs.</v>
      </c>
      <c r="D162" s="158" t="str">
        <f>IF(Source_CL!F162=0,"",Source_CL!F162)</f>
        <v>L'eau de rinçage et l'eau de nettoyage de doivent pas parvenir dans les eaux superficielles ni dans les canalisation (STEP).
L'eau de rinçage et de nettoyage doit être mise sur une surface résiduelle (surface humifiée ou cultures - ou pour l'agriculture dans la fosse à lisier).</v>
      </c>
      <c r="E162" s="432"/>
      <c r="F162" s="457"/>
      <c r="G162" s="457"/>
      <c r="H162" s="457"/>
      <c r="I162" s="63" t="str">
        <f t="shared" si="33"/>
        <v/>
      </c>
      <c r="J162" s="394"/>
      <c r="K162" s="432"/>
      <c r="L162" s="434"/>
      <c r="M162" s="396" t="str">
        <f t="shared" si="28"/>
        <v/>
      </c>
      <c r="N162" s="396" t="str">
        <f t="shared" si="29"/>
        <v/>
      </c>
      <c r="O162" s="396" t="str">
        <f t="shared" si="31"/>
        <v/>
      </c>
      <c r="P162" s="396"/>
      <c r="Q162" s="434"/>
      <c r="R162" s="434">
        <v>4</v>
      </c>
      <c r="S162" s="434">
        <v>6</v>
      </c>
      <c r="T162" s="434">
        <f>IF(T164&amp;T165&amp;T166&amp;T167&amp;T168&amp;T169&amp;T170&amp;T171="","",21)</f>
        <v>21</v>
      </c>
      <c r="U162" s="434"/>
      <c r="V162" s="434"/>
      <c r="W162" s="434"/>
      <c r="X162" s="434"/>
      <c r="Y162" s="434"/>
      <c r="Z162" s="434"/>
      <c r="AA162" s="431" t="str">
        <f>IF(Source_CL!J162=0,"",Source_CL!I162)</f>
        <v>Auditeur: contrôle visuel</v>
      </c>
    </row>
    <row r="163" spans="1:29" s="347" customFormat="1" x14ac:dyDescent="0.25">
      <c r="A163" s="449" t="str">
        <f>Source_CL!A163</f>
        <v>12</v>
      </c>
      <c r="B163" s="44" t="str">
        <f>IF(Source_CL!B163="","",Source_CL!B163)</f>
        <v/>
      </c>
      <c r="C163" s="627" t="str">
        <f>Source_CL!C163</f>
        <v>12. BIODIVERSITE</v>
      </c>
      <c r="D163" s="627"/>
      <c r="E163" s="432"/>
      <c r="F163" s="45"/>
      <c r="G163" s="45"/>
      <c r="H163" s="45"/>
      <c r="I163" s="456" t="s">
        <v>3185</v>
      </c>
      <c r="J163" s="68"/>
      <c r="K163" s="432"/>
      <c r="L163" s="434"/>
      <c r="M163" s="396" t="str">
        <f t="shared" si="28"/>
        <v/>
      </c>
      <c r="N163" s="396" t="str">
        <f t="shared" si="29"/>
        <v/>
      </c>
      <c r="O163" s="396" t="str">
        <f t="shared" si="31"/>
        <v/>
      </c>
      <c r="P163" s="434"/>
      <c r="Q163" s="434"/>
      <c r="R163" s="434"/>
      <c r="S163" s="434"/>
      <c r="T163" s="434"/>
      <c r="U163" s="434"/>
      <c r="V163" s="434"/>
      <c r="W163" s="434"/>
      <c r="X163" s="434"/>
      <c r="Y163" s="434"/>
      <c r="Z163" s="434"/>
      <c r="AA163" s="431" t="str">
        <f>IF(Source_CL!J163=0,"",Source_CL!I163)</f>
        <v/>
      </c>
    </row>
    <row r="164" spans="1:29" ht="132" customHeight="1" x14ac:dyDescent="0.25">
      <c r="A164" s="449" t="str">
        <f>Source_CL!A164</f>
        <v>12.1</v>
      </c>
      <c r="B164" s="44" t="str">
        <f>IF(Source_CL!B164="","",Source_CL!B164)</f>
        <v>+</v>
      </c>
      <c r="C164" s="158" t="str">
        <f>Source_CL!C164</f>
        <v>La biodiversité est protégée et encouragée en prenant les mesures suivantes :
- pour les surfaces en plein champ, des surfaces de promotion de la biodiversité, des bandes pour organismes utiles, des bandes tampons, des haies, etc. sont mises en place et documentées dans le plan de l'exploitation.
- Gestion des auxiliaires lors de la protection phytosanitaire (protection phytosanitaire integrée)
- Éviter les pollutions lumineuses.
- etc.</v>
      </c>
      <c r="D164" s="158" t="str">
        <f>IF(Source_CL!F164=0,"",Source_CL!F164)</f>
        <v>Indiquer les mesures prises / les surfaces de promotion de la biodiversité dans le plan de l'exploitation.</v>
      </c>
      <c r="E164" s="158"/>
      <c r="F164" s="457"/>
      <c r="G164" s="457"/>
      <c r="H164" s="457" t="str">
        <f>IF('Source PD'!$B$892,"D","")</f>
        <v/>
      </c>
      <c r="I164" s="63" t="str">
        <f>IF(F164&lt;&gt;"",$F$1,IF(G164&lt;&gt;"",$G$1,IF(H164="D","N/A(D)",IF(H164&lt;&gt;"","N/A",IF('Source PD'!$B$892,"N/A(D)","")))))</f>
        <v/>
      </c>
      <c r="J164" s="394" t="str">
        <f>IF(Checkliste!I164="N/A(D)",'Source PD'!$D$825&amp;'Source PD'!D$893,"")</f>
        <v/>
      </c>
      <c r="K164" s="158" t="s">
        <v>260</v>
      </c>
      <c r="L164" s="396"/>
      <c r="M164" s="396" t="str">
        <f t="shared" si="28"/>
        <v/>
      </c>
      <c r="N164" s="396" t="str">
        <f t="shared" si="29"/>
        <v/>
      </c>
      <c r="O164" s="396" t="str">
        <f t="shared" si="31"/>
        <v/>
      </c>
      <c r="P164" s="396"/>
      <c r="Q164" s="396"/>
      <c r="R164" s="396"/>
      <c r="S164" s="396"/>
      <c r="T164" s="396"/>
      <c r="U164" s="396"/>
      <c r="V164" s="396"/>
      <c r="W164" s="396"/>
      <c r="X164" s="396"/>
      <c r="Y164" s="396"/>
      <c r="Z164" s="396"/>
      <c r="AA164" s="431" t="str">
        <f>IF(Source_CL!J164=0,"",Source_CL!I164)</f>
        <v>Plan d'ensemble de l'exploitation
Auditeur : contrôle visuel lors de la visite, consulter le plan de l'exploitation, noter un exemple</v>
      </c>
      <c r="AC164" s="347"/>
    </row>
    <row r="165" spans="1:29" ht="96.6" customHeight="1" x14ac:dyDescent="0.25">
      <c r="A165" s="449" t="str">
        <f>Source_CL!A165</f>
        <v>12.2</v>
      </c>
      <c r="B165" s="44" t="str">
        <f>IF(Source_CL!B165="","",Source_CL!B165)</f>
        <v>+-</v>
      </c>
      <c r="C165" s="158" t="str">
        <f>Source_CL!C165</f>
        <v>Les surfaces en plein air de l'exploitation sont considérées comme un écosystème agricole en relation avec son environnement paysager. 
Elle contribue par exemple à la protection et à la promotion de la biodiversité en créant p.ex. des corridors au moyen de haies, de groupes d'arbres ou de surfaces extensives. Le cas échéant, la participation à des projets communs avec d'autres exploitations est envisagée.</v>
      </c>
      <c r="D165" s="158" t="str">
        <f>IF(Source_CL!F165=0,"",Source_CL!F165)</f>
        <v>-</v>
      </c>
      <c r="E165" s="158"/>
      <c r="F165" s="457"/>
      <c r="G165" s="457"/>
      <c r="H165" s="457" t="str">
        <f>IF('Source PD'!$B$892,"D","")</f>
        <v/>
      </c>
      <c r="I165" s="63" t="str">
        <f>IF(F165&lt;&gt;"",$F$1,IF(G165&lt;&gt;"",$G$1,IF(H165="D","N/A(D)",IF(H165&lt;&gt;"","N/A",IF('Source PD'!$B$892,"N/A(D)","")))))</f>
        <v/>
      </c>
      <c r="J165" s="394" t="str">
        <f>IF(Checkliste!I165="N/A(D)",'Source PD'!$D$825&amp;'Source PD'!D$893,"")</f>
        <v/>
      </c>
      <c r="K165" s="158" t="s">
        <v>300</v>
      </c>
      <c r="L165" s="396"/>
      <c r="M165" s="396" t="str">
        <f t="shared" si="28"/>
        <v/>
      </c>
      <c r="N165" s="396" t="str">
        <f t="shared" si="29"/>
        <v/>
      </c>
      <c r="O165" s="396" t="str">
        <f t="shared" si="31"/>
        <v/>
      </c>
      <c r="P165" s="396"/>
      <c r="Q165" s="396"/>
      <c r="R165" s="396"/>
      <c r="S165" s="396"/>
      <c r="T165" s="396"/>
      <c r="U165" s="396"/>
      <c r="V165" s="396"/>
      <c r="W165" s="396"/>
      <c r="X165" s="396"/>
      <c r="Y165" s="396"/>
      <c r="Z165" s="396"/>
      <c r="AA165" s="431" t="str">
        <f>IF(Source_CL!J165=0,"",Source_CL!I165)</f>
        <v>Auditeur: questionnement oral</v>
      </c>
      <c r="AC165" s="347"/>
    </row>
    <row r="166" spans="1:29" ht="51.75" customHeight="1" x14ac:dyDescent="0.25">
      <c r="A166" s="449" t="str">
        <f>Source_CL!A166</f>
        <v>12.3</v>
      </c>
      <c r="B166" s="44" t="str">
        <f>IF(Source_CL!B166="","",Source_CL!B166)</f>
        <v>+</v>
      </c>
      <c r="C166" s="158" t="str">
        <f>Source_CL!C166</f>
        <v>Les sites improductifs (par ex. zones humides, zones boisées, sols pauvres en nutriments) sont transformés en surfaces proches de la nature. 
N/A pour les exploitations sans surfaces improductives (p. ex. s'il n'y a pas de surfaces en plein air)</v>
      </c>
      <c r="D166" s="158" t="str">
        <f>IF(Source_CL!F166=0,"",Source_CL!F166)</f>
        <v>Rempli si les surfaces improductives ont été exclues de la surface de production. Documentation des parcelles et classifications via SIG recommandées.</v>
      </c>
      <c r="E166" s="158"/>
      <c r="F166" s="457"/>
      <c r="G166" s="457"/>
      <c r="H166" s="457" t="str">
        <f>IF('Source PD'!$B$892,"D","")</f>
        <v/>
      </c>
      <c r="I166" s="63" t="str">
        <f>IF(F166&lt;&gt;"",$F$1,IF(G166&lt;&gt;"",$G$1,IF(H166="D","N/A(D)",IF(H166&lt;&gt;"","N/A",IF('Source PD'!$B$892,"N/A(D)","")))))</f>
        <v/>
      </c>
      <c r="J166" s="394" t="str">
        <f>IF(Checkliste!I166="N/A(D)",'Source PD'!$D$825&amp;'Source PD'!D$893,"")</f>
        <v/>
      </c>
      <c r="K166" s="158" t="s">
        <v>300</v>
      </c>
      <c r="L166" s="396"/>
      <c r="M166" s="396" t="str">
        <f t="shared" si="28"/>
        <v/>
      </c>
      <c r="N166" s="396" t="str">
        <f t="shared" si="29"/>
        <v/>
      </c>
      <c r="O166" s="396" t="str">
        <f t="shared" si="31"/>
        <v/>
      </c>
      <c r="P166" s="396"/>
      <c r="Q166" s="396"/>
      <c r="R166" s="396"/>
      <c r="S166" s="396"/>
      <c r="T166" s="396"/>
      <c r="U166" s="396"/>
      <c r="V166" s="396"/>
      <c r="W166" s="396"/>
      <c r="X166" s="396"/>
      <c r="Y166" s="396"/>
      <c r="Z166" s="396"/>
      <c r="AA166" s="431" t="str">
        <f>IF(Source_CL!J166=0,"",Source_CL!I166)</f>
        <v>Auditeur: contrôle visuel &amp; questionnement oral</v>
      </c>
      <c r="AC166" s="347"/>
    </row>
    <row r="167" spans="1:29" ht="60" x14ac:dyDescent="0.25">
      <c r="A167" s="449" t="str">
        <f>Source_CL!A167</f>
        <v>12.4</v>
      </c>
      <c r="B167" s="44" t="str">
        <f>IF(Source_CL!B167="","",Source_CL!B167)</f>
        <v>+-</v>
      </c>
      <c r="C167" s="158" t="str">
        <f>Source_CL!C167</f>
        <v>L'entreprise dispose de la liste actuelle des plantes invasives (lien Internet ou papier) de Suisse et, en cas d'exportation, de celle du marché de destination.</v>
      </c>
      <c r="D167" s="158" t="str">
        <f>IF(Source_CL!F167=0,"",Source_CL!F167)</f>
        <v>-</v>
      </c>
      <c r="E167" s="158"/>
      <c r="F167" s="457"/>
      <c r="G167" s="457"/>
      <c r="H167" s="457"/>
      <c r="I167" s="63" t="str">
        <f>IF(F167&lt;&gt;"",$F$1,IF(G167&lt;&gt;"",$G$1,IF(H167&lt;&gt;"","N/A","")))</f>
        <v/>
      </c>
      <c r="J167" s="394"/>
      <c r="K167" s="158" t="s">
        <v>172</v>
      </c>
      <c r="L167" s="396"/>
      <c r="M167" s="396" t="str">
        <f t="shared" si="28"/>
        <v/>
      </c>
      <c r="N167" s="396" t="str">
        <f t="shared" si="29"/>
        <v/>
      </c>
      <c r="O167" s="396" t="str">
        <f t="shared" si="31"/>
        <v/>
      </c>
      <c r="P167" s="396"/>
      <c r="Q167" s="396"/>
      <c r="R167" s="396"/>
      <c r="S167" s="396"/>
      <c r="T167" s="396"/>
      <c r="U167" s="396"/>
      <c r="V167" s="396"/>
      <c r="W167" s="396"/>
      <c r="X167" s="396"/>
      <c r="Y167" s="396"/>
      <c r="Z167" s="396"/>
      <c r="AA167" s="431" t="str">
        <f>IF(Source_CL!J167=0,"",Source_CL!I167)</f>
        <v>Liste des plantes invasives:
https://www.infoflora.ch/fr/neophytes/listes-et-fiches.html
Auditeur: Vérifier la liste / le lien</v>
      </c>
      <c r="AC167" s="347"/>
    </row>
    <row r="168" spans="1:29" ht="60" x14ac:dyDescent="0.25">
      <c r="A168" s="449" t="str">
        <f>Source_CL!A168</f>
        <v>12.5</v>
      </c>
      <c r="B168" s="44" t="str">
        <f>IF(Source_CL!B168="","",Source_CL!B168)</f>
        <v>+-</v>
      </c>
      <c r="C168" s="158" t="str">
        <f>Source_CL!C168</f>
        <v>Aucune plante invasive interdite n'est multipliée, produite, disséminée ou commercialisée. Pour les plantes invasives soumises à déclaration, les prescriptions relatives à la déclaration sont suivies à la lettre.</v>
      </c>
      <c r="D168" s="158" t="str">
        <f>IF(Source_CL!F168=0,"",Source_CL!F168)</f>
        <v>-</v>
      </c>
      <c r="E168" s="158"/>
      <c r="F168" s="457"/>
      <c r="G168" s="457"/>
      <c r="H168" s="457"/>
      <c r="I168" s="63" t="str">
        <f t="shared" ref="I168:I186" si="34">IF(F168&lt;&gt;"",$F$1,IF(G168&lt;&gt;"",$G$1,IF(H168&lt;&gt;"","N/A","")))</f>
        <v/>
      </c>
      <c r="J168" s="394"/>
      <c r="K168" s="158" t="s">
        <v>172</v>
      </c>
      <c r="L168" s="396"/>
      <c r="M168" s="396" t="str">
        <f t="shared" si="28"/>
        <v/>
      </c>
      <c r="N168" s="396" t="str">
        <f t="shared" si="29"/>
        <v/>
      </c>
      <c r="O168" s="396" t="str">
        <f t="shared" si="31"/>
        <v/>
      </c>
      <c r="P168" s="396"/>
      <c r="Q168" s="396"/>
      <c r="R168" s="396"/>
      <c r="S168" s="396"/>
      <c r="T168" s="396"/>
      <c r="U168" s="396"/>
      <c r="V168" s="396"/>
      <c r="W168" s="396"/>
      <c r="X168" s="396"/>
      <c r="Y168" s="396"/>
      <c r="Z168" s="396"/>
      <c r="AA168" s="431" t="str">
        <f>IF(Source_CL!J168=0,"",Source_CL!I168)</f>
        <v>Liste des plantes invasives:
https://www.infoflora.ch/fr/neophytes/listes-et-fiches.html
Auditeur: contrôle visuel</v>
      </c>
      <c r="AC168" s="347"/>
    </row>
    <row r="169" spans="1:29" x14ac:dyDescent="0.25">
      <c r="A169" s="449" t="str">
        <f>Source_CL!A169</f>
        <v>13</v>
      </c>
      <c r="B169" s="44" t="str">
        <f>IF(Source_CL!B169="","",Source_CL!B169)</f>
        <v/>
      </c>
      <c r="C169" s="627" t="str">
        <f>Source_CL!C169</f>
        <v>13. EFFICIENCE ENERGETIQUE</v>
      </c>
      <c r="D169" s="627"/>
      <c r="E169" s="158"/>
      <c r="F169" s="45"/>
      <c r="G169" s="45"/>
      <c r="H169" s="45"/>
      <c r="I169" s="494" t="s">
        <v>3185</v>
      </c>
      <c r="J169" s="68"/>
      <c r="K169" s="158" t="s">
        <v>172</v>
      </c>
      <c r="L169" s="396"/>
      <c r="M169" s="396" t="str">
        <f t="shared" si="28"/>
        <v/>
      </c>
      <c r="N169" s="396" t="str">
        <f t="shared" si="29"/>
        <v/>
      </c>
      <c r="O169" s="396" t="str">
        <f t="shared" si="31"/>
        <v/>
      </c>
      <c r="P169" s="396"/>
      <c r="Q169" s="396"/>
      <c r="R169" s="396"/>
      <c r="S169" s="396"/>
      <c r="T169" s="396"/>
      <c r="U169" s="396"/>
      <c r="V169" s="396"/>
      <c r="W169" s="396"/>
      <c r="X169" s="396"/>
      <c r="Y169" s="396"/>
      <c r="Z169" s="396"/>
      <c r="AA169" s="431" t="str">
        <f>IF(Source_CL!J169=0,"",Source_CL!I169)</f>
        <v/>
      </c>
    </row>
    <row r="170" spans="1:29" ht="85.7" customHeight="1" x14ac:dyDescent="0.25">
      <c r="A170" s="449" t="str">
        <f>Source_CL!A170</f>
        <v>13.1</v>
      </c>
      <c r="B170" s="44" t="str">
        <f>IF(Source_CL!B170="","",Source_CL!B170)</f>
        <v>++</v>
      </c>
      <c r="C170" s="158" t="str">
        <f>Source_CL!C170</f>
        <v>La consommation d'énergie sur l'exploitation est enregistrée. Le producteur sait où et comment l'énergie est consommée (machines, processus) et connaît la quantité d'énergie consommée par source d'énergie (p. ex. factures d'électricité, de carburant, etc.). S'il n'y a pas de compteurs d'énergie, des estimations sont autorisées (p. ex. pour les petites exploitations).</v>
      </c>
      <c r="D170" s="158" t="str">
        <f>IF(Source_CL!F170=0,"",Source_CL!F170)</f>
        <v>L'entreprise doit être en mesure de fournir des documents relatifs à la consommation d'énergie (factures, enregistrements, estimations).</v>
      </c>
      <c r="E170" s="158"/>
      <c r="F170" s="457"/>
      <c r="G170" s="457"/>
      <c r="H170" s="457"/>
      <c r="I170" s="63" t="str">
        <f t="shared" si="34"/>
        <v/>
      </c>
      <c r="J170" s="394"/>
      <c r="K170" s="158" t="s">
        <v>172</v>
      </c>
      <c r="L170" s="396"/>
      <c r="M170" s="396" t="str">
        <f t="shared" si="28"/>
        <v/>
      </c>
      <c r="N170" s="396" t="str">
        <f t="shared" si="29"/>
        <v/>
      </c>
      <c r="O170" s="396" t="str">
        <f t="shared" si="31"/>
        <v/>
      </c>
      <c r="P170" s="396"/>
      <c r="Q170" s="396"/>
      <c r="R170" s="396"/>
      <c r="S170" s="396"/>
      <c r="T170" s="396"/>
      <c r="U170" s="396"/>
      <c r="V170" s="396"/>
      <c r="W170" s="396"/>
      <c r="X170" s="396"/>
      <c r="Y170" s="396"/>
      <c r="Z170" s="396"/>
      <c r="AA170" s="431" t="str">
        <f>IF(Source_CL!J170=0,"",Source_CL!I170)</f>
        <v>Auditeur: vérifier les enregistrements</v>
      </c>
    </row>
    <row r="171" spans="1:29" ht="78.75" customHeight="1" x14ac:dyDescent="0.25">
      <c r="A171" s="449" t="str">
        <f>Source_CL!A171</f>
        <v>13.2</v>
      </c>
      <c r="B171" s="44" t="str">
        <f>IF(Source_CL!B171="","",Source_CL!B171)</f>
        <v>+</v>
      </c>
      <c r="C171" s="158" t="str">
        <f>Source_CL!C171</f>
        <v>Il existe un plan de mesures énergétiques basé sur la consommation d'énergie, duquel découlent des stratégies visant à réduire la consommation, à optimiser l'efficience énergétique et à utiliser de plus en plus les énergies renouvelables.</v>
      </c>
      <c r="D171" s="158" t="str">
        <f>IF(Source_CL!F171=0,"",Source_CL!F171)</f>
        <v>Exploitation sous serres : utiliser l'outil ESA ou une autre participation à un concept de mesures d'énergie.
En général : évaluer les machines et les processus concernant leur consommation d'énergie et, en cas de remplacement par exemple, procéder à des optimisations et les documenter.</v>
      </c>
      <c r="E171" s="158"/>
      <c r="F171" s="457"/>
      <c r="G171" s="457"/>
      <c r="H171" s="457"/>
      <c r="I171" s="63" t="str">
        <f t="shared" si="34"/>
        <v/>
      </c>
      <c r="J171" s="394"/>
      <c r="K171" s="158" t="s">
        <v>172</v>
      </c>
      <c r="L171" s="396"/>
      <c r="M171" s="396" t="str">
        <f t="shared" si="28"/>
        <v/>
      </c>
      <c r="N171" s="396" t="str">
        <f t="shared" si="29"/>
        <v/>
      </c>
      <c r="O171" s="396" t="str">
        <f t="shared" si="31"/>
        <v/>
      </c>
      <c r="P171" s="396"/>
      <c r="Q171" s="396">
        <v>1</v>
      </c>
      <c r="R171" s="396"/>
      <c r="S171" s="396"/>
      <c r="T171" s="396">
        <f t="shared" ref="T171" si="35">IF(OR(LEFT(F171,1)= " ",LEFT(G171,1)=" ",LEFT(H171,1)=" ",F171&amp;G171&amp;H171=""),21,"")</f>
        <v>21</v>
      </c>
      <c r="U171" s="396" t="str">
        <f t="shared" ref="U171" si="36">IF(G171&lt;&gt;"",22,"")</f>
        <v/>
      </c>
      <c r="V171" s="396"/>
      <c r="W171" s="396"/>
      <c r="X171" s="396"/>
      <c r="Y171" s="396"/>
      <c r="Z171" s="396"/>
      <c r="AA171" s="431" t="str">
        <f>IF(Source_CL!J171=0,"",Source_CL!I171)</f>
        <v>Outil ESA de JardinSuisse
Auditeur : vérifier l'actualité de l'outil ESA, questionnement oral concernant d'autres mesures</v>
      </c>
    </row>
    <row r="172" spans="1:29" s="347" customFormat="1" ht="110.45" customHeight="1" x14ac:dyDescent="0.25">
      <c r="A172" s="449" t="str">
        <f>Source_CL!A172</f>
        <v>13.3</v>
      </c>
      <c r="B172" s="44" t="str">
        <f>IF(Source_CL!B172="","",Source_CL!B172)</f>
        <v>+-</v>
      </c>
      <c r="C172" s="158" t="str">
        <f>Source_CL!C172</f>
        <v>L'entreprise met en œuvre au moins une ou plusieurs mesures qui contribuent à la réduction des émissions de gaz à effet de serre. Il peut s'agir entre autres de :
- culture sans labour / semis direct en plein champ
- apports d'engrais selon un plan de fumure
- compostage des déchets verts, utilisation de compost
- rotation des cultures, utilisation de cultures de couverture
- utiliser des véhicules consommant moins de carburant</v>
      </c>
      <c r="D172" s="158" t="str">
        <f>IF(Source_CL!F172=0,"",Source_CL!F172)</f>
        <v>Les gaz à effet de serre sont le dioxyde de carbone (Co2), le méthane (CH4), le protoxyde d'azote (N2O) et les gaz fluorés.</v>
      </c>
      <c r="E172" s="432"/>
      <c r="F172" s="457"/>
      <c r="G172" s="457"/>
      <c r="H172" s="457"/>
      <c r="I172" s="63" t="str">
        <f t="shared" si="34"/>
        <v/>
      </c>
      <c r="J172" s="394"/>
      <c r="K172" s="432"/>
      <c r="L172" s="434"/>
      <c r="M172" s="396" t="str">
        <f t="shared" si="28"/>
        <v/>
      </c>
      <c r="N172" s="396" t="str">
        <f t="shared" si="29"/>
        <v/>
      </c>
      <c r="O172" s="396" t="str">
        <f t="shared" si="31"/>
        <v/>
      </c>
      <c r="P172" s="396"/>
      <c r="Q172" s="434">
        <v>1</v>
      </c>
      <c r="R172" s="434">
        <v>6</v>
      </c>
      <c r="S172" s="434"/>
      <c r="T172" s="434">
        <f>IF(T173&amp;T175="","",21)</f>
        <v>21</v>
      </c>
      <c r="U172" s="434"/>
      <c r="V172" s="434"/>
      <c r="W172" s="434"/>
      <c r="X172" s="434"/>
      <c r="Y172" s="434"/>
      <c r="Z172" s="434"/>
      <c r="AA172" s="431" t="str">
        <f>IF(Source_CL!J172=0,"",Source_CL!I172)</f>
        <v>Auditeur: questionnement oral</v>
      </c>
    </row>
    <row r="173" spans="1:29" s="347" customFormat="1" x14ac:dyDescent="0.25">
      <c r="A173" s="449" t="str">
        <f>Source_CL!A173</f>
        <v>14</v>
      </c>
      <c r="B173" s="44" t="str">
        <f>IF(Source_CL!B173="","",Source_CL!B173)</f>
        <v/>
      </c>
      <c r="C173" s="627" t="str">
        <f>Source_CL!C173</f>
        <v>14. SECURITE AU TRAVAIL ET SANTE DE LA MAIN D'ŒUVRE</v>
      </c>
      <c r="D173" s="627"/>
      <c r="E173" s="432"/>
      <c r="F173" s="45"/>
      <c r="G173" s="45"/>
      <c r="H173" s="45"/>
      <c r="I173" s="494" t="s">
        <v>3185</v>
      </c>
      <c r="J173" s="68"/>
      <c r="K173" s="432"/>
      <c r="L173" s="434"/>
      <c r="M173" s="396" t="str">
        <f t="shared" si="28"/>
        <v/>
      </c>
      <c r="N173" s="396" t="str">
        <f t="shared" si="29"/>
        <v/>
      </c>
      <c r="O173" s="396" t="str">
        <f t="shared" si="31"/>
        <v/>
      </c>
      <c r="P173" s="396"/>
      <c r="Q173" s="434">
        <v>1</v>
      </c>
      <c r="R173" s="434">
        <v>6</v>
      </c>
      <c r="S173" s="434"/>
      <c r="T173" s="434">
        <f>T174</f>
        <v>21</v>
      </c>
      <c r="U173" s="434"/>
      <c r="V173" s="434"/>
      <c r="W173" s="434"/>
      <c r="X173" s="434"/>
      <c r="Y173" s="434"/>
      <c r="Z173" s="434"/>
      <c r="AA173" s="431" t="str">
        <f>IF(Source_CL!J173=0,"",Source_CL!I173)</f>
        <v/>
      </c>
    </row>
    <row r="174" spans="1:29" ht="13.35" customHeight="1" x14ac:dyDescent="0.25">
      <c r="A174" s="449" t="str">
        <f>Source_CL!A174</f>
        <v>14.1</v>
      </c>
      <c r="B174" s="44" t="str">
        <f>IF(Source_CL!B174="","",Source_CL!B174)</f>
        <v/>
      </c>
      <c r="C174" s="627" t="str">
        <f>Source_CL!C174</f>
        <v>14.1 Analyse des risques et procédures de sécurité</v>
      </c>
      <c r="D174" s="627"/>
      <c r="E174" s="158"/>
      <c r="F174" s="45"/>
      <c r="G174" s="45"/>
      <c r="H174" s="45"/>
      <c r="I174" s="494" t="s">
        <v>3185</v>
      </c>
      <c r="J174" s="68"/>
      <c r="K174" s="158" t="s">
        <v>167</v>
      </c>
      <c r="L174" s="396"/>
      <c r="M174" s="396" t="str">
        <f t="shared" si="28"/>
        <v/>
      </c>
      <c r="N174" s="396" t="str">
        <f t="shared" si="29"/>
        <v/>
      </c>
      <c r="O174" s="396" t="str">
        <f t="shared" si="31"/>
        <v/>
      </c>
      <c r="P174" s="396"/>
      <c r="Q174" s="396">
        <v>1</v>
      </c>
      <c r="R174" s="396">
        <v>6</v>
      </c>
      <c r="S174" s="396"/>
      <c r="T174" s="396">
        <f>IF(OR(LEFT(F174,1)= " ",LEFT(G174,1)=" ",LEFT(H174,1)=" ",F174&amp;G174&amp;H174=""),21,"")</f>
        <v>21</v>
      </c>
      <c r="U174" s="396" t="str">
        <f>IF(G174&lt;&gt;"",22,"")</f>
        <v/>
      </c>
      <c r="V174" s="396"/>
      <c r="W174" s="396"/>
      <c r="X174" s="396"/>
      <c r="Y174" s="396"/>
      <c r="Z174" s="396"/>
      <c r="AA174" s="431" t="str">
        <f>IF(Source_CL!J174=0,"",Source_CL!I174)</f>
        <v/>
      </c>
    </row>
    <row r="175" spans="1:29" s="347" customFormat="1" ht="121.7" customHeight="1" x14ac:dyDescent="0.25">
      <c r="A175" s="449" t="str">
        <f>Source_CL!A175</f>
        <v>14.1.1</v>
      </c>
      <c r="B175" s="44" t="str">
        <f>IF(Source_CL!B175="","",Source_CL!B175)</f>
        <v>++</v>
      </c>
      <c r="C175" s="158" t="str">
        <f>Source_CL!C175</f>
        <v>Il existe une analyse des risques documentée pour la sécurité au travail et la protection de la santé. Un responsable de la sécurité est désigné. L'analyse des risques est établie et révisée chaque année ou en cas de modifications ayant un impact sur la sécurité et la santé des employés (p. ex. nouveaux appareils/bâtiments/ PPh, etc.). Les formations prévues ont lieu régulièrement et sont documentées.
Les règles d'hygiène imposées par les autorités en matière de maladies infectieuses sont respectées.</v>
      </c>
      <c r="D175" s="158" t="str">
        <f>IF(Source_CL!F175=0,"",Source_CL!F175)</f>
        <v>Les entreprises avec des employés (y compris les employés à temps partiel, les saisonniers, les stagiaires, etc.) sont affiliées à une solution de branche (JardinTOP/AgriTop) ou mettent en œuvre une autre solution reconnue par la CFST. L'analyse des risques doit être présentée lors de l'audit.</v>
      </c>
      <c r="E175" s="432"/>
      <c r="F175" s="457"/>
      <c r="G175" s="457"/>
      <c r="H175" s="457"/>
      <c r="I175" s="63" t="str">
        <f t="shared" si="34"/>
        <v/>
      </c>
      <c r="J175" s="394"/>
      <c r="K175" s="432"/>
      <c r="L175" s="434"/>
      <c r="M175" s="396" t="str">
        <f t="shared" si="28"/>
        <v/>
      </c>
      <c r="N175" s="396" t="str">
        <f t="shared" si="29"/>
        <v/>
      </c>
      <c r="O175" s="396" t="str">
        <f t="shared" si="31"/>
        <v/>
      </c>
      <c r="P175" s="396"/>
      <c r="Q175" s="434">
        <v>1</v>
      </c>
      <c r="R175" s="434">
        <v>6</v>
      </c>
      <c r="S175" s="434"/>
      <c r="T175" s="434">
        <f>IF(T176&amp;T177&amp;T178&amp;T179&amp;T180="","",21)</f>
        <v>21</v>
      </c>
      <c r="U175" s="434"/>
      <c r="V175" s="434"/>
      <c r="W175" s="434"/>
      <c r="X175" s="434"/>
      <c r="Y175" s="434"/>
      <c r="Z175" s="434"/>
      <c r="AA175" s="431" t="str">
        <f>IF(Source_CL!J175=0,"",Source_CL!I175)</f>
        <v>Matières dangereuses (CL)
Instruction des collaborateurs (CL)
Auditeur : noter l'adhésion à une solution de branche ou consulter l'analyse des risques et noter la date de la vérification</v>
      </c>
    </row>
    <row r="176" spans="1:29" ht="192.75" customHeight="1" x14ac:dyDescent="0.25">
      <c r="A176" s="449" t="str">
        <f>Source_CL!A176</f>
        <v>14.1.2</v>
      </c>
      <c r="B176" s="44" t="str">
        <f>IF(Source_CL!B176="","",Source_CL!B176)</f>
        <v>+</v>
      </c>
      <c r="C176" s="158" t="str">
        <f>Source_CL!C176</f>
        <v>Il existe des procédures de santé et de travail qui couvrent au moins les points identifiés dans l'analyse des risques (voir 14.1.1). Les procédures doivent être révisées et mises à jour en cas de modification de l'évaluation des risques.
L'infrastructure, les installations et les équipements de l'entreprise doivent être construits et entretenus de manière à réduire au minimum les risques pour la santé et la sécurité des employés, dans la mesure où cela est pratique et techniquement possible.
Des instructions en matière d'hygiène sont affichées de manière visible (panneaux avec des symboles et/ou dans la/les langue(s) prédominante(s) de la main-d'œuvre) et contiennent au moins les éléments suivants :  
- la nécessité de se laver les mains
- les restrictions en matière de tabagisme, de nourriture et de boisson dans certaines zones</v>
      </c>
      <c r="D176" s="158" t="str">
        <f>IF(Source_CL!F176=0,"",Source_CL!F176)</f>
        <v>En cas de participation à une solution de branche, le domaine des procédures de santé et de travail est couvert.
En outre, les instructions d'hygiène doivent être affichées de manière visible.</v>
      </c>
      <c r="E176" s="158"/>
      <c r="F176" s="457"/>
      <c r="G176" s="457"/>
      <c r="H176" s="457"/>
      <c r="I176" s="63" t="str">
        <f t="shared" si="34"/>
        <v/>
      </c>
      <c r="J176" s="394"/>
      <c r="K176" s="158" t="s">
        <v>172</v>
      </c>
      <c r="L176" s="396"/>
      <c r="M176" s="396" t="str">
        <f t="shared" si="28"/>
        <v/>
      </c>
      <c r="N176" s="396" t="str">
        <f t="shared" si="29"/>
        <v/>
      </c>
      <c r="O176" s="396" t="str">
        <f t="shared" si="31"/>
        <v/>
      </c>
      <c r="P176" s="396"/>
      <c r="Q176" s="396">
        <v>1</v>
      </c>
      <c r="R176" s="396"/>
      <c r="S176" s="396"/>
      <c r="T176" s="396">
        <f>IF(OR(LEFT(F176,1)= " ",LEFT(G176,1)=" ",LEFT(H176,1)=" ",F176&amp;G176&amp;H176=""),21,"")</f>
        <v>21</v>
      </c>
      <c r="U176" s="396" t="str">
        <f>IF(G176&lt;&gt;"",22,"")</f>
        <v/>
      </c>
      <c r="V176" s="396"/>
      <c r="W176" s="396"/>
      <c r="X176" s="396"/>
      <c r="Y176" s="396"/>
      <c r="Z176" s="396"/>
      <c r="AA176" s="431" t="str">
        <f>IF(Source_CL!J176=0,"",Source_CL!I176)</f>
        <v>Règles et procédures d'hygiène
Matières dangereuses (CL)
Auditeur: vérifier les instructions d'hygiène et prêter attention aux sources de danger lors de la visite de l'exploitation</v>
      </c>
    </row>
    <row r="177" spans="1:27" ht="213.6" customHeight="1" x14ac:dyDescent="0.25">
      <c r="A177" s="449" t="str">
        <f>Source_CL!A177</f>
        <v>14.1.3</v>
      </c>
      <c r="B177" s="44" t="str">
        <f>IF(Source_CL!B177="","",Source_CL!B177)</f>
        <v>++</v>
      </c>
      <c r="C177" s="158" t="str">
        <f>Source_CL!C177</f>
        <v>Des procédures d'accident et d'urgence sont disponibles et affichées de manière visible pour tous les travailleurs et les visiteurs/prestataires de services. Elles sont disponibles dans la/les langue(s) la/les plus répandue(s) parmi les travailleurs et/ou sous forme de pictogrammes.  
Les procédures d'accident et d'urgence doivent contenir les éléments suivants : - adresse ou coordonnées de l'exploitation
- personne responsable
- liste des numéros de téléphone les plus importants (police, service du feu, médecin, ambulance)
- interrupteurs d'urgence et principaux pour l'électricité, l'eau, le gaz
Logiquement, ces plans doivent comporter également les informations supplémentaires suivantes :
- emplacement(s) pour: téléphones, extincteurs, 
- indications sur la manière d'annoncer des accidents (QU'EST-CE qui s'est passé ? OÙ cela s'est-il passé ? QUI/COMBIEN de personnes sont blessées ? QUELLES SORTES de blessures ? QUI annonce l'accident ?).</v>
      </c>
      <c r="D177" s="158" t="str">
        <f>IF(Source_CL!F177=0,"",Source_CL!F177)</f>
        <v xml:space="preserve">Les instructions de premiers secours doivent être compréhensibles grâce à des symboles ou dans les langues prédominantes. Numéros de téléphone les plus importants et pictogrammes vers chaque téléphone. </v>
      </c>
      <c r="E177" s="158"/>
      <c r="F177" s="457"/>
      <c r="G177" s="457"/>
      <c r="H177" s="457"/>
      <c r="I177" s="63" t="str">
        <f t="shared" si="34"/>
        <v/>
      </c>
      <c r="J177" s="394"/>
      <c r="K177" s="158" t="s">
        <v>167</v>
      </c>
      <c r="L177" s="396"/>
      <c r="M177" s="396" t="str">
        <f t="shared" si="28"/>
        <v/>
      </c>
      <c r="N177" s="396" t="str">
        <f t="shared" si="29"/>
        <v/>
      </c>
      <c r="O177" s="396" t="str">
        <f t="shared" ref="O177:O210" si="37">IF(I177="N/A",B177,IF(I177="N/A(D)",B177,""))</f>
        <v/>
      </c>
      <c r="P177" s="396"/>
      <c r="Q177" s="396">
        <v>1</v>
      </c>
      <c r="R177" s="396">
        <v>6</v>
      </c>
      <c r="S177" s="396"/>
      <c r="T177" s="396">
        <f>IF(OR(LEFT(F177,1)= " ",LEFT(G177,1)=" ",LEFT(H177,1)=" ",F177&amp;G177&amp;H177=""),21,"")</f>
        <v>21</v>
      </c>
      <c r="U177" s="396" t="str">
        <f>IF(G177&lt;&gt;"",22,"")</f>
        <v/>
      </c>
      <c r="V177" s="396"/>
      <c r="W177" s="396"/>
      <c r="X177" s="396"/>
      <c r="Y177" s="396"/>
      <c r="Z177" s="396"/>
      <c r="AA177" s="431" t="str">
        <f>IF(Source_CL!J177=0,"",Source_CL!I177)</f>
        <v>Plan d'urgence
Panneau d'information pour les visiteurs
Auditeur: contrôle visuel, commentaire sur l'endroit où sont affichées les procédures d'accident/d'urgence</v>
      </c>
    </row>
    <row r="178" spans="1:27" ht="121.35" customHeight="1" x14ac:dyDescent="0.25">
      <c r="A178" s="449" t="str">
        <f>Source_CL!A178</f>
        <v>14.1.4</v>
      </c>
      <c r="B178" s="44" t="str">
        <f>IF(Source_CL!B178="","",Source_CL!B178)</f>
        <v>++</v>
      </c>
      <c r="C178" s="158" t="str">
        <f>Source_CL!C178</f>
        <v xml:space="preserve">Des panneaux permanents et lisibles doivent indiquer les dangers potentiels, au minimum à l'entrée de l'entrepôt de produits phytosanitaires. D'autres dangers peuvent être : installations inflammables (p. ex. carburant, ou réservoirs de gaz), entrepôts d'engrais, décharges et autres sources de danger physique. 
Les sorties de secours et les escaliers d'évacuation sont clairement indiqués.
Les panneaux (d'avertissement) doivent être compréhensibles pour tous les employés. </v>
      </c>
      <c r="D178" s="158" t="str">
        <f>IF(Source_CL!F178=0,"",Source_CL!F178)</f>
        <v/>
      </c>
      <c r="E178" s="158"/>
      <c r="F178" s="457"/>
      <c r="G178" s="457"/>
      <c r="H178" s="457"/>
      <c r="I178" s="63" t="str">
        <f t="shared" si="34"/>
        <v/>
      </c>
      <c r="J178" s="394"/>
      <c r="K178" s="158" t="s">
        <v>172</v>
      </c>
      <c r="L178" s="396"/>
      <c r="M178" s="396" t="str">
        <f t="shared" si="28"/>
        <v/>
      </c>
      <c r="N178" s="396" t="str">
        <f t="shared" si="29"/>
        <v/>
      </c>
      <c r="O178" s="396" t="str">
        <f t="shared" si="37"/>
        <v/>
      </c>
      <c r="P178" s="396"/>
      <c r="Q178" s="396">
        <v>1</v>
      </c>
      <c r="R178" s="396"/>
      <c r="S178" s="396"/>
      <c r="T178" s="396">
        <f>IF(OR(LEFT(F178,1)= " ",LEFT(G178,1)=" ",LEFT(H178,1)=" ",F178&amp;G178&amp;H178=""),21,"")</f>
        <v>21</v>
      </c>
      <c r="U178" s="396" t="str">
        <f>IF(G178&lt;&gt;"",22,"")</f>
        <v/>
      </c>
      <c r="V178" s="396"/>
      <c r="W178" s="396"/>
      <c r="X178" s="396"/>
      <c r="Y178" s="396"/>
      <c r="Z178" s="396"/>
      <c r="AA178" s="431" t="str">
        <f>IF(Source_CL!J178=0,"",Source_CL!I178)</f>
        <v>Signal d'avertissement
Auditeur: contrôle visuel</v>
      </c>
    </row>
    <row r="179" spans="1:27" ht="13.35" customHeight="1" x14ac:dyDescent="0.25">
      <c r="A179" s="449" t="str">
        <f>Source_CL!A179</f>
        <v>14.2</v>
      </c>
      <c r="B179" s="44" t="str">
        <f>IF(Source_CL!B179="","",Source_CL!B179)</f>
        <v/>
      </c>
      <c r="C179" s="158" t="str">
        <f>Source_CL!C179</f>
        <v>14.2 Dangers et premier secours</v>
      </c>
      <c r="D179" s="158" t="str">
        <f>IF(Source_CL!F179=0,"",Source_CL!F179)</f>
        <v/>
      </c>
      <c r="E179" s="158"/>
      <c r="F179" s="45"/>
      <c r="G179" s="45"/>
      <c r="H179" s="45"/>
      <c r="I179" s="494" t="s">
        <v>3185</v>
      </c>
      <c r="J179" s="68"/>
      <c r="K179" s="158" t="s">
        <v>167</v>
      </c>
      <c r="L179" s="396"/>
      <c r="M179" s="396" t="str">
        <f t="shared" si="28"/>
        <v/>
      </c>
      <c r="N179" s="396" t="str">
        <f t="shared" si="29"/>
        <v/>
      </c>
      <c r="O179" s="396" t="str">
        <f t="shared" si="37"/>
        <v/>
      </c>
      <c r="P179" s="396"/>
      <c r="Q179" s="396">
        <v>1</v>
      </c>
      <c r="R179" s="396">
        <v>6</v>
      </c>
      <c r="S179" s="396"/>
      <c r="T179" s="396">
        <f>IF(OR(LEFT(F179,1)= " ",LEFT(G179,1)=" ",LEFT(H179,1)=" ",F179&amp;G179&amp;H179=""),21,"")</f>
        <v>21</v>
      </c>
      <c r="U179" s="396" t="str">
        <f>IF(G179&lt;&gt;"",22,"")</f>
        <v/>
      </c>
      <c r="V179" s="396"/>
      <c r="W179" s="396"/>
      <c r="X179" s="396"/>
      <c r="Y179" s="396"/>
      <c r="Z179" s="396"/>
      <c r="AA179" s="431" t="str">
        <f>IF(Source_CL!J179=0,"",Source_CL!I179)</f>
        <v/>
      </c>
    </row>
    <row r="180" spans="1:27" ht="42" customHeight="1" x14ac:dyDescent="0.25">
      <c r="A180" s="449" t="str">
        <f>Source_CL!A180</f>
        <v>14.2.1</v>
      </c>
      <c r="B180" s="44" t="str">
        <f>IF(Source_CL!B180="","",Source_CL!B180)</f>
        <v>+</v>
      </c>
      <c r="C180" s="158" t="str">
        <f>Source_CL!C180</f>
        <v xml:space="preserve">Des fiches de sécurité sont disponibles (Internet, N° de téléphone, impression) pour les produits nocifs pour la santé (toxiques, très toxiques, corrosifs, etc.) afin de garantir les mesures appropriées. </v>
      </c>
      <c r="D180" s="158" t="str">
        <f>IF(Source_CL!F180=0,"",Source_CL!F180)</f>
        <v>Il peut être démontré que les informations peuvent être trouvées immédiatement en cas de besoin.</v>
      </c>
      <c r="E180" s="158"/>
      <c r="F180" s="457"/>
      <c r="G180" s="457"/>
      <c r="H180" s="457"/>
      <c r="I180" s="63" t="str">
        <f t="shared" si="34"/>
        <v/>
      </c>
      <c r="J180" s="394"/>
      <c r="K180" s="158" t="s">
        <v>260</v>
      </c>
      <c r="L180" s="396"/>
      <c r="M180" s="396" t="str">
        <f t="shared" si="28"/>
        <v/>
      </c>
      <c r="N180" s="396" t="str">
        <f t="shared" si="29"/>
        <v/>
      </c>
      <c r="O180" s="396" t="str">
        <f t="shared" si="37"/>
        <v/>
      </c>
      <c r="P180" s="396"/>
      <c r="Q180" s="396">
        <v>6</v>
      </c>
      <c r="R180" s="396"/>
      <c r="S180" s="396"/>
      <c r="T180" s="396">
        <f>IF(OR(LEFT(F180,1)= " ",LEFT(G180,1)=" ",LEFT(H180,1)=" ",F180&amp;G180&amp;H180=""),21,"")</f>
        <v>21</v>
      </c>
      <c r="U180" s="396" t="str">
        <f>IF(G180&lt;&gt;"",22,"")</f>
        <v/>
      </c>
      <c r="V180" s="396"/>
      <c r="W180" s="396"/>
      <c r="X180" s="396"/>
      <c r="Y180" s="396"/>
      <c r="Z180" s="396"/>
      <c r="AA180" s="431" t="str">
        <f>IF(Source_CL!J180=0,"",Source_CL!I180)</f>
        <v>Auditeur: questionnement oral, vérifier un exemple</v>
      </c>
    </row>
    <row r="181" spans="1:27" s="347" customFormat="1" ht="51.75" customHeight="1" x14ac:dyDescent="0.25">
      <c r="A181" s="449" t="str">
        <f>Source_CL!A181</f>
        <v>14.2.2</v>
      </c>
      <c r="B181" s="44" t="str">
        <f>IF(Source_CL!B181="","",Source_CL!B181)</f>
        <v>+</v>
      </c>
      <c r="C181" s="158" t="str">
        <f>Source_CL!C181</f>
        <v>Des trousses ou des kits de premiers secours complets sont disponibles et accessibles à proximité des postes de travail et lors des travaux aux champs (tracteurs, véhicules de transport, etc.).</v>
      </c>
      <c r="D181" s="158" t="str">
        <f>IF(Source_CL!F181=0,"",Source_CL!F181)</f>
        <v>Les voitures et les tracteurs doivent être équipés de trousses de premiers secours.
Vérifier le contenu (remplacer régulièrement, minimum pansements et désinfectant)</v>
      </c>
      <c r="E181" s="432"/>
      <c r="F181" s="457"/>
      <c r="G181" s="457"/>
      <c r="H181" s="457"/>
      <c r="I181" s="63" t="str">
        <f t="shared" si="34"/>
        <v/>
      </c>
      <c r="J181" s="394"/>
      <c r="K181" s="432"/>
      <c r="L181" s="434"/>
      <c r="M181" s="396" t="str">
        <f t="shared" si="28"/>
        <v/>
      </c>
      <c r="N181" s="396" t="str">
        <f t="shared" si="29"/>
        <v/>
      </c>
      <c r="O181" s="396" t="str">
        <f t="shared" si="37"/>
        <v/>
      </c>
      <c r="P181" s="396"/>
      <c r="Q181" s="434">
        <v>1</v>
      </c>
      <c r="R181" s="434">
        <v>4</v>
      </c>
      <c r="S181" s="434">
        <v>6</v>
      </c>
      <c r="T181" s="434">
        <f>IF(T182&amp;T185&amp;T190&amp;T196&amp;T199&amp;T204="","",21)</f>
        <v>21</v>
      </c>
      <c r="U181" s="434"/>
      <c r="V181" s="434"/>
      <c r="W181" s="434"/>
      <c r="X181" s="434"/>
      <c r="Y181" s="434"/>
      <c r="Z181" s="434"/>
      <c r="AA181" s="431" t="str">
        <f>IF(Source_CL!J181=0,"",Source_CL!I181)</f>
        <v>Auditeur: contrôle visuel</v>
      </c>
    </row>
    <row r="182" spans="1:27" s="347" customFormat="1" ht="54.75" customHeight="1" x14ac:dyDescent="0.25">
      <c r="A182" s="449" t="str">
        <f>Source_CL!A182</f>
        <v>14.2.3</v>
      </c>
      <c r="B182" s="44" t="str">
        <f>IF(Source_CL!B182="","",Source_CL!B182)</f>
        <v>+</v>
      </c>
      <c r="C182" s="158" t="str">
        <f>Source_CL!C182</f>
        <v>Les véhicules doivent être sûrs pour la main-d'œuvre. Lorsque l'exploitation met en place un véhicule pour le transport de la main-d'œuvre sur la voie publique, celui-ci doit correspondre aux règlements nationaux.</v>
      </c>
      <c r="D182" s="158" t="str">
        <f>IF(Source_CL!F182=0,"",Source_CL!F182)</f>
        <v>Les véhicules de l'exploitation sont sûrs selon l'analyse des risques de la CFST. Les véhicules utilisés sur la voie publique sont autorisés pour la circulation routière.</v>
      </c>
      <c r="E182" s="432"/>
      <c r="F182" s="457"/>
      <c r="G182" s="457"/>
      <c r="H182" s="457"/>
      <c r="I182" s="63" t="str">
        <f t="shared" si="34"/>
        <v/>
      </c>
      <c r="J182" s="394"/>
      <c r="K182" s="432"/>
      <c r="L182" s="434"/>
      <c r="M182" s="396" t="str">
        <f t="shared" si="28"/>
        <v/>
      </c>
      <c r="N182" s="396" t="str">
        <f t="shared" si="29"/>
        <v/>
      </c>
      <c r="O182" s="396" t="str">
        <f t="shared" si="37"/>
        <v/>
      </c>
      <c r="P182" s="396"/>
      <c r="Q182" s="434">
        <v>1</v>
      </c>
      <c r="R182" s="434">
        <v>6</v>
      </c>
      <c r="S182" s="434"/>
      <c r="T182" s="434">
        <f>IF(T183&amp;T184="","",21)</f>
        <v>21</v>
      </c>
      <c r="U182" s="434"/>
      <c r="V182" s="434"/>
      <c r="W182" s="434"/>
      <c r="X182" s="434"/>
      <c r="Y182" s="434"/>
      <c r="Z182" s="434"/>
      <c r="AA182" s="431" t="str">
        <f>IF(Source_CL!J182=0,"",Source_CL!I182)</f>
        <v>Auditeur: contrôle visuel</v>
      </c>
    </row>
    <row r="183" spans="1:27" x14ac:dyDescent="0.25">
      <c r="A183" s="449" t="str">
        <f>Source_CL!A183</f>
        <v>14.3</v>
      </c>
      <c r="B183" s="44" t="str">
        <f>IF(Source_CL!B183="","",Source_CL!B183)</f>
        <v/>
      </c>
      <c r="C183" s="627" t="str">
        <f>Source_CL!C183</f>
        <v>14.3 Équipement de protection personnelle</v>
      </c>
      <c r="D183" s="627"/>
      <c r="E183" s="158"/>
      <c r="F183" s="45"/>
      <c r="G183" s="45"/>
      <c r="H183" s="45"/>
      <c r="I183" s="494" t="s">
        <v>3185</v>
      </c>
      <c r="J183" s="68"/>
      <c r="K183" s="158" t="s">
        <v>172</v>
      </c>
      <c r="L183" s="396" t="s">
        <v>168</v>
      </c>
      <c r="M183" s="396" t="str">
        <f t="shared" si="28"/>
        <v/>
      </c>
      <c r="N183" s="396" t="str">
        <f t="shared" si="29"/>
        <v/>
      </c>
      <c r="O183" s="396" t="str">
        <f t="shared" si="37"/>
        <v/>
      </c>
      <c r="P183" s="396"/>
      <c r="Q183" s="396">
        <v>1</v>
      </c>
      <c r="R183" s="396"/>
      <c r="S183" s="396"/>
      <c r="T183" s="396">
        <f>IF(OR(LEFT(F183,1)= " ",LEFT(G183,1)=" ",LEFT(H183,1)=" ",F183&amp;G183&amp;H183=""),21,"")</f>
        <v>21</v>
      </c>
      <c r="U183" s="396" t="str">
        <f t="shared" ref="U183:U206" si="38">IF(G183&lt;&gt;"",22,"")</f>
        <v/>
      </c>
      <c r="V183" s="396"/>
      <c r="W183" s="396"/>
      <c r="X183" s="396"/>
      <c r="Y183" s="396"/>
      <c r="Z183" s="396"/>
      <c r="AA183" s="431" t="str">
        <f>IF(Source_CL!J183=0,"",Source_CL!I183)</f>
        <v/>
      </c>
    </row>
    <row r="184" spans="1:27" ht="116.25" customHeight="1" x14ac:dyDescent="0.25">
      <c r="A184" s="449" t="str">
        <f>Source_CL!A184</f>
        <v>14.3.1</v>
      </c>
      <c r="B184" s="44" t="str">
        <f>IF(Source_CL!B184="","",Source_CL!B184)</f>
        <v>++</v>
      </c>
      <c r="C184" s="158" t="str">
        <f>Source_CL!C184</f>
        <v>Les collaborateurs disposent d'équipements de protection complets tels que bottes en caoutchouc, vêtements imperméables, tenues de protection, gants en caoutchouc, masque de protection, etc.(y c. protection respiratoire, auriculaires et oculaires). Ces équipements sont utilisés et en bon état. Ils correspondent aux exigences des modes d'emploi figurant sur les étiquettes et les notices d'emballage des produits phytosanitaires concernés.
Si nécessaire, les visiteurs/entrepreneurs salariés sont munis avec des équipements de protection nécessaires.</v>
      </c>
      <c r="D184" s="158" t="str">
        <f>IF(Source_CL!F184=0,"",Source_CL!F184)</f>
        <v/>
      </c>
      <c r="E184" s="158"/>
      <c r="F184" s="457"/>
      <c r="G184" s="457"/>
      <c r="H184" s="457"/>
      <c r="I184" s="63" t="str">
        <f t="shared" si="34"/>
        <v/>
      </c>
      <c r="J184" s="394"/>
      <c r="K184" s="158" t="s">
        <v>167</v>
      </c>
      <c r="L184" s="396"/>
      <c r="M184" s="396" t="str">
        <f t="shared" si="28"/>
        <v/>
      </c>
      <c r="N184" s="396" t="str">
        <f t="shared" si="29"/>
        <v/>
      </c>
      <c r="O184" s="396" t="str">
        <f t="shared" si="37"/>
        <v/>
      </c>
      <c r="P184" s="396"/>
      <c r="Q184" s="396">
        <v>1</v>
      </c>
      <c r="R184" s="396">
        <v>6</v>
      </c>
      <c r="S184" s="396"/>
      <c r="T184" s="396">
        <f>IF(OR(LEFT(F184,1)= " ",LEFT(G184,1)=" ",LEFT(H184,1)=" ",F184&amp;G184&amp;H184=""),21,"")</f>
        <v>21</v>
      </c>
      <c r="U184" s="396" t="str">
        <f t="shared" si="38"/>
        <v/>
      </c>
      <c r="V184" s="396"/>
      <c r="W184" s="396"/>
      <c r="X184" s="396"/>
      <c r="Y184" s="396"/>
      <c r="Z184" s="396"/>
      <c r="AA184" s="431" t="str">
        <f>IF(Source_CL!J184=0,"",Source_CL!I184)</f>
        <v>Auditeur: contrôle visuel</v>
      </c>
    </row>
    <row r="185" spans="1:27" s="347" customFormat="1" ht="108.6" customHeight="1" x14ac:dyDescent="0.25">
      <c r="A185" s="449" t="str">
        <f>Source_CL!A185</f>
        <v>14.3.2</v>
      </c>
      <c r="B185" s="44" t="str">
        <f>IF(Source_CL!B185="","",Source_CL!B185)</f>
        <v>++</v>
      </c>
      <c r="C185" s="158" t="str">
        <f>Source_CL!C185</f>
        <v>Les vêtements de protection sont nettoyés après utilisation et séparément des habits personnels (gants avant d'être retirés). Les vêtements de protection endommagés et les filtres périmés de protection respiratoire doivent être changés, les équipements à usage unique ne doivent pas être utilisés plusieurs fois. 
Tous les vêtements et équipements de protection, y c. les filtres de remplacement, etc. doivent être entreposés dans un endroit bien aéré et séparé des produits phytosanitaires.</v>
      </c>
      <c r="D185" s="158" t="str">
        <f>IF(Source_CL!F185=0,"",Source_CL!F185)</f>
        <v/>
      </c>
      <c r="E185" s="432"/>
      <c r="F185" s="457"/>
      <c r="G185" s="457"/>
      <c r="H185" s="457"/>
      <c r="I185" s="63" t="str">
        <f t="shared" si="34"/>
        <v/>
      </c>
      <c r="J185" s="394"/>
      <c r="K185" s="432"/>
      <c r="L185" s="434"/>
      <c r="M185" s="396" t="str">
        <f t="shared" si="28"/>
        <v/>
      </c>
      <c r="N185" s="396" t="str">
        <f t="shared" si="29"/>
        <v/>
      </c>
      <c r="O185" s="396" t="str">
        <f t="shared" si="37"/>
        <v/>
      </c>
      <c r="P185" s="396"/>
      <c r="Q185" s="434">
        <v>1</v>
      </c>
      <c r="R185" s="434">
        <v>4</v>
      </c>
      <c r="S185" s="434">
        <v>6</v>
      </c>
      <c r="T185" s="434">
        <f>IF(T186&amp;T187&amp;T188&amp;T189="","",21)</f>
        <v>21</v>
      </c>
      <c r="U185" s="434"/>
      <c r="V185" s="434"/>
      <c r="W185" s="434"/>
      <c r="X185" s="434"/>
      <c r="Y185" s="434"/>
      <c r="Z185" s="434"/>
      <c r="AA185" s="431" t="str">
        <f>IF(Source_CL!J185=0,"",Source_CL!I185)</f>
        <v>Auditeur: contrôle visuel, questionnement oral</v>
      </c>
    </row>
    <row r="186" spans="1:27" ht="55.35" customHeight="1" x14ac:dyDescent="0.25">
      <c r="A186" s="449" t="str">
        <f>Source_CL!A186</f>
        <v>14.3.3</v>
      </c>
      <c r="B186" s="44" t="str">
        <f>IF(Source_CL!B186="","",Source_CL!B186)</f>
        <v>+</v>
      </c>
      <c r="C186" s="158" t="str">
        <f>Source_CL!C186</f>
        <v>Si nécessaire, des vestiaires appropriés sont mis à la disposition des employés pour qu'ils puissent changer de vêtements de protection. Si les vêtements de protection sont portés par-dessus les vêtements personnels, des vestiaires ne sont pas nécessaires.</v>
      </c>
      <c r="D186" s="158" t="str">
        <f>IF(Source_CL!F186=0,"",Source_CL!F186)</f>
        <v/>
      </c>
      <c r="E186" s="158"/>
      <c r="F186" s="457"/>
      <c r="G186" s="457"/>
      <c r="H186" s="457"/>
      <c r="I186" s="63" t="str">
        <f t="shared" si="34"/>
        <v/>
      </c>
      <c r="J186" s="394"/>
      <c r="K186" s="158" t="s">
        <v>172</v>
      </c>
      <c r="L186" s="396"/>
      <c r="M186" s="396" t="str">
        <f t="shared" si="28"/>
        <v/>
      </c>
      <c r="N186" s="396" t="str">
        <f t="shared" si="29"/>
        <v/>
      </c>
      <c r="O186" s="396" t="str">
        <f t="shared" si="37"/>
        <v/>
      </c>
      <c r="P186" s="396"/>
      <c r="Q186" s="396">
        <v>1</v>
      </c>
      <c r="R186" s="396"/>
      <c r="S186" s="396"/>
      <c r="T186" s="396">
        <f>IF(OR(LEFT(F186,1)= " ",LEFT(G186,1)=" ",LEFT(H186,1)=" ",F186&amp;G186&amp;H186=""),21,"")</f>
        <v>21</v>
      </c>
      <c r="U186" s="396" t="str">
        <f t="shared" si="38"/>
        <v/>
      </c>
      <c r="V186" s="396"/>
      <c r="W186" s="396"/>
      <c r="X186" s="396"/>
      <c r="Y186" s="396"/>
      <c r="Z186" s="396"/>
      <c r="AA186" s="431" t="str">
        <f>IF(Source_CL!J186=0,"",Source_CL!I186)</f>
        <v>Auditeur: contrôle visuel</v>
      </c>
    </row>
    <row r="187" spans="1:27" x14ac:dyDescent="0.25">
      <c r="A187" s="449" t="str">
        <f>Source_CL!A187</f>
        <v>14.4</v>
      </c>
      <c r="B187" s="44" t="str">
        <f>IF(Source_CL!B187="","",Source_CL!B187)</f>
        <v/>
      </c>
      <c r="C187" s="627" t="str">
        <f>Source_CL!C187</f>
        <v>14.4 Apects sociaux / Bien-être des employés</v>
      </c>
      <c r="D187" s="627"/>
      <c r="E187" s="158"/>
      <c r="F187" s="45"/>
      <c r="G187" s="45"/>
      <c r="H187" s="45"/>
      <c r="I187" s="456" t="s">
        <v>3185</v>
      </c>
      <c r="J187" s="68"/>
      <c r="K187" s="158" t="s">
        <v>172</v>
      </c>
      <c r="L187" s="396" t="s">
        <v>168</v>
      </c>
      <c r="M187" s="396" t="str">
        <f t="shared" si="28"/>
        <v/>
      </c>
      <c r="N187" s="396" t="str">
        <f t="shared" si="29"/>
        <v/>
      </c>
      <c r="O187" s="396" t="str">
        <f t="shared" si="37"/>
        <v/>
      </c>
      <c r="P187" s="396"/>
      <c r="Q187" s="396">
        <v>1</v>
      </c>
      <c r="R187" s="396"/>
      <c r="S187" s="396"/>
      <c r="T187" s="396">
        <f>IF(OR(LEFT(F187,1)= " ",LEFT(G187,1)=" ",LEFT(H187,1)=" ",F187&amp;G187&amp;H187=""),21,"")</f>
        <v>21</v>
      </c>
      <c r="U187" s="396" t="str">
        <f t="shared" si="38"/>
        <v/>
      </c>
      <c r="V187" s="396"/>
      <c r="W187" s="396"/>
      <c r="X187" s="396"/>
      <c r="Y187" s="396"/>
      <c r="Z187" s="396"/>
      <c r="AA187" s="431" t="str">
        <f>IF(Source_CL!J187=0,"",Source_CL!I187)</f>
        <v/>
      </c>
    </row>
    <row r="188" spans="1:27" ht="54.6" customHeight="1" x14ac:dyDescent="0.25">
      <c r="A188" s="449" t="str">
        <f>Source_CL!A188</f>
        <v>14.4.1</v>
      </c>
      <c r="B188" s="44" t="str">
        <f>IF(Source_CL!B188="","",Source_CL!B188)</f>
        <v>++</v>
      </c>
      <c r="C188" s="158" t="str">
        <f>Source_CL!C188</f>
        <v>Un membre de la direction désigné de manière nominative est responsable de la protection sociale du personnel. Voir également le PC 14.1.1.</v>
      </c>
      <c r="D188" s="158" t="str">
        <f>IF(Source_CL!F188=0,"",Source_CL!F188)</f>
        <v>La personne de la direction responsable de la sécurité au travail et de la protection sociale doit être définie. Pour autant que ce ne soit pas défini autrement, il s'agit du responsable d'exploitation.</v>
      </c>
      <c r="E188" s="158"/>
      <c r="F188" s="457"/>
      <c r="G188" s="457"/>
      <c r="H188" s="457"/>
      <c r="I188" s="63" t="str">
        <f>IF(F188="D",Source!D280,IF(F188&lt;&gt;"",F1,IF(G188&lt;&gt;"",G1,IF(H188&lt;&gt;"","N/A",IF(Source!B914,Source!D280,IF('Deklaration 3'!#REF!&lt;&gt;"",Source!D280,""))))))</f>
        <v>Oui(D)</v>
      </c>
      <c r="J188" s="394" t="str">
        <f>IF(Checkliste!I188=Source!D280,'Source PD'!$D$825&amp;Source!D916,"")</f>
        <v>Déclaration 2:
La personne responsable est défini</v>
      </c>
      <c r="K188" s="158" t="s">
        <v>260</v>
      </c>
      <c r="L188" s="396" t="s">
        <v>168</v>
      </c>
      <c r="M188" s="396" t="str">
        <f t="shared" si="28"/>
        <v>++</v>
      </c>
      <c r="N188" s="396" t="str">
        <f t="shared" si="29"/>
        <v/>
      </c>
      <c r="O188" s="396" t="str">
        <f t="shared" si="37"/>
        <v/>
      </c>
      <c r="P188" s="396"/>
      <c r="Q188" s="396">
        <v>6</v>
      </c>
      <c r="R188" s="396"/>
      <c r="S188" s="396"/>
      <c r="T188" s="396">
        <f>IF(OR(LEFT(F188,1)= " ",LEFT(G188,1)=" ",LEFT(H188,1)=" ",F188&amp;G188&amp;H188=""),21,"")</f>
        <v>21</v>
      </c>
      <c r="U188" s="396" t="str">
        <f t="shared" si="38"/>
        <v/>
      </c>
      <c r="V188" s="396"/>
      <c r="W188" s="396"/>
      <c r="X188" s="396"/>
      <c r="Y188" s="396"/>
      <c r="Z188" s="396"/>
      <c r="AA188" s="431" t="str">
        <f>IF(Source_CL!J188=0,"",Source_CL!I188)</f>
        <v>Déclaration globale (voir checkliste Excel)
Auditeur: vérifier les documents</v>
      </c>
    </row>
    <row r="189" spans="1:27" ht="141.75" customHeight="1" x14ac:dyDescent="0.25">
      <c r="A189" s="449" t="str">
        <f>Source_CL!A189</f>
        <v>14.4.2</v>
      </c>
      <c r="B189" s="44" t="str">
        <f>IF(Source_CL!B189="","",Source_CL!B189)</f>
        <v>+</v>
      </c>
      <c r="C189" s="158" t="str">
        <f>Source_CL!C189</f>
        <v>Il existe des preuves qu'au moins une réunion par an a lieu entre la direction et le personnel sur les thèmes de la santé et de la sécurité au travail et d'autres questions sociales, et que les préoccupations du personnel ont été abordées dans la mesure du possible. Les sujets peuvent être abordés ouvertement par les employés sans qu'ils en subissent les inconvénients. Il n'appartient pas à l'auditeur de juger du contenu ou du résultat.
Les travailleurs doivent signaler à la direction les cas dans lesquels ils estiment être exposés à des risques et doivent signaler les accidents, les quasi-accidents ou autres incidents. La direction de l'entreprise instruit les travailleurs sur les mesures de prévention appropriées.</v>
      </c>
      <c r="D189" s="158" t="str">
        <f>IF(Source_CL!F189=0,"",Source_CL!F189)</f>
        <v>Les preuves possibles peuvent être :
- ajouter le sujet comme point standard de l'ordre du jour dans les documents de formation concernant d'autres sujets
- classer les notes ou les procès-verbaux des discussions avec les collaborateurs/réunions d'équipe.
- archiver les informations / tracts etc. destinés aux collaborateurs</v>
      </c>
      <c r="E189" s="158"/>
      <c r="F189" s="457"/>
      <c r="G189" s="457"/>
      <c r="H189" s="457"/>
      <c r="I189" s="63" t="str">
        <f>IF(F189&lt;&gt;"",$F$1,IF(G189&lt;&gt;"",$G$1,IF(H189&lt;&gt;"","N/A","")))</f>
        <v/>
      </c>
      <c r="J189" s="394"/>
      <c r="K189" s="158" t="s">
        <v>167</v>
      </c>
      <c r="L189" s="396"/>
      <c r="M189" s="396" t="str">
        <f t="shared" si="28"/>
        <v/>
      </c>
      <c r="N189" s="396" t="str">
        <f t="shared" si="29"/>
        <v/>
      </c>
      <c r="O189" s="396" t="str">
        <f t="shared" si="37"/>
        <v/>
      </c>
      <c r="P189" s="396"/>
      <c r="Q189" s="396">
        <v>1</v>
      </c>
      <c r="R189" s="396">
        <v>6</v>
      </c>
      <c r="S189" s="396"/>
      <c r="T189" s="396">
        <f>IF(OR(LEFT(F189,1)= " ",LEFT(G189,1)=" ",LEFT(H189,1)=" ",F189&amp;G189&amp;H189=""),21,"")</f>
        <v>21</v>
      </c>
      <c r="U189" s="396" t="str">
        <f t="shared" si="38"/>
        <v/>
      </c>
      <c r="V189" s="396"/>
      <c r="W189" s="396"/>
      <c r="X189" s="396"/>
      <c r="Y189" s="396"/>
      <c r="Z189" s="396"/>
      <c r="AA189" s="431" t="str">
        <f>IF(Source_CL!J189=0,"",Source_CL!I189)</f>
        <v>Instruction des collaborateurs (CL)
Concept de formation avec "programme annuel" achevé
Procès-verbaux de séances d'équipe
Notes sur les réunions avec les collaborateurs
Auditeur: questionnement oral des collaborateurs, vérifier les documents</v>
      </c>
    </row>
    <row r="190" spans="1:27" s="347" customFormat="1" ht="90.75" customHeight="1" x14ac:dyDescent="0.25">
      <c r="A190" s="449" t="str">
        <f>Source_CL!A190</f>
        <v>14.4.3</v>
      </c>
      <c r="B190" s="44" t="str">
        <f>IF(Source_CL!B190="","",Source_CL!B190)</f>
        <v>+</v>
      </c>
      <c r="C190" s="158" t="str">
        <f>Source_CL!C190</f>
        <v xml:space="preserve">Des toilettes permanentes ou mobiles, dans un bon état d'hygiène et disposant de possibilités de se laver les mains, sont à la disposition des travailleurs à proximité du lieu de travail. Pour les parcelles en plein champ, elles sont disponibles dans un rayon de 500 m ou accessibles en 7 minutes. </v>
      </c>
      <c r="D190" s="158" t="str">
        <f>IF(Source_CL!F190=0,"",Source_CL!F190)</f>
        <v xml:space="preserve">- accès aux toilettes
- possibilité de se laver les mains
- en ordre du point de vue hygiénique.
- Pour les cultures en pleine champs, des toilettes sont disponibles dans un rayon de 500m (valable aussi si toilettes publiques ou chez un voisin, etc...) ou doivent être atteignables en 7 minutes en véhicule. </v>
      </c>
      <c r="E190" s="432"/>
      <c r="F190" s="457"/>
      <c r="G190" s="457"/>
      <c r="H190" s="457"/>
      <c r="I190" s="63" t="str">
        <f t="shared" ref="I190:I202" si="39">IF(F190&lt;&gt;"",$F$1,IF(G190&lt;&gt;"",$G$1,IF(H190&lt;&gt;"","N/A","")))</f>
        <v/>
      </c>
      <c r="J190" s="394"/>
      <c r="K190" s="432"/>
      <c r="L190" s="434"/>
      <c r="M190" s="396" t="str">
        <f t="shared" si="28"/>
        <v/>
      </c>
      <c r="N190" s="396" t="str">
        <f t="shared" si="29"/>
        <v/>
      </c>
      <c r="O190" s="396" t="str">
        <f t="shared" si="37"/>
        <v/>
      </c>
      <c r="P190" s="396"/>
      <c r="Q190" s="434">
        <v>1</v>
      </c>
      <c r="R190" s="434">
        <v>4</v>
      </c>
      <c r="S190" s="434">
        <v>6</v>
      </c>
      <c r="T190" s="434">
        <f>IF(T191&amp;T192&amp;T193&amp;T194&amp;T195="","",21)</f>
        <v>21</v>
      </c>
      <c r="U190" s="434"/>
      <c r="V190" s="434"/>
      <c r="W190" s="434"/>
      <c r="X190" s="434"/>
      <c r="Y190" s="434"/>
      <c r="Z190" s="434"/>
      <c r="AA190" s="431" t="str">
        <f>IF(Source_CL!J190=0,"",Source_CL!I190)</f>
        <v>Auditeur : contrôle visuel ; description de l'emplacement des toilettes</v>
      </c>
    </row>
    <row r="191" spans="1:27" ht="52.5" customHeight="1" x14ac:dyDescent="0.25">
      <c r="A191" s="449" t="str">
        <f>Source_CL!A191</f>
        <v>14.4.4</v>
      </c>
      <c r="B191" s="44" t="str">
        <f>IF(Source_CL!B191="","",Source_CL!B191)</f>
        <v>++</v>
      </c>
      <c r="C191" s="158" t="str">
        <f>Source_CL!C191</f>
        <v xml:space="preserve">Si les repas sont pris sur l'exploitation, un endroit pour stocker les aliments et une salle à manger / salle de pause doivent être disponibles. L'eau potable doit être mise à la disposition des travailleurs gratuitement et sans restriction.  </v>
      </c>
      <c r="D191" s="158" t="str">
        <f>IF(Source_CL!F191=0,"",Source_CL!F191)</f>
        <v>-</v>
      </c>
      <c r="E191" s="158"/>
      <c r="F191" s="457"/>
      <c r="G191" s="457"/>
      <c r="H191" s="457"/>
      <c r="I191" s="63" t="str">
        <f t="shared" si="39"/>
        <v/>
      </c>
      <c r="J191" s="394"/>
      <c r="K191" s="158" t="s">
        <v>366</v>
      </c>
      <c r="L191" s="396"/>
      <c r="M191" s="396" t="str">
        <f t="shared" si="28"/>
        <v/>
      </c>
      <c r="N191" s="396" t="str">
        <f t="shared" si="29"/>
        <v/>
      </c>
      <c r="O191" s="396" t="str">
        <f t="shared" si="37"/>
        <v/>
      </c>
      <c r="P191" s="396"/>
      <c r="Q191" s="396">
        <v>1</v>
      </c>
      <c r="R191" s="396">
        <v>6</v>
      </c>
      <c r="S191" s="396"/>
      <c r="T191" s="396">
        <f>IF(OR(LEFT(F191,1)= " ",LEFT(G191,1)=" ",LEFT(H191,1)=" ",F191&amp;G191&amp;H191=""),21,"")</f>
        <v>21</v>
      </c>
      <c r="U191" s="396" t="str">
        <f t="shared" si="38"/>
        <v/>
      </c>
      <c r="V191" s="396"/>
      <c r="W191" s="396"/>
      <c r="X191" s="396"/>
      <c r="Y191" s="396"/>
      <c r="Z191" s="396"/>
      <c r="AA191" s="431" t="str">
        <f>IF(Source_CL!J191=0,"",Source_CL!I191)</f>
        <v>Auditeur: contrôle visuel</v>
      </c>
    </row>
    <row r="192" spans="1:27" ht="31.35" customHeight="1" x14ac:dyDescent="0.25">
      <c r="A192" s="449" t="str">
        <f>Source_CL!A192</f>
        <v>14.4.5</v>
      </c>
      <c r="B192" s="44" t="str">
        <f>IF(Source_CL!B192="","",Source_CL!B192)</f>
        <v>++</v>
      </c>
      <c r="C192" s="158" t="str">
        <f>Source_CL!C192</f>
        <v>Les locaux d'habitation et les installations sanitaires correspondent aux conditions normales en Suisse.</v>
      </c>
      <c r="D192" s="158" t="str">
        <f>IF(Source_CL!F192=0,"",Source_CL!F192)</f>
        <v>Non applicable si aucun collaborateur n'habite sur l'exploitation.</v>
      </c>
      <c r="E192" s="158"/>
      <c r="F192" s="457"/>
      <c r="G192" s="457"/>
      <c r="H192" s="457"/>
      <c r="I192" s="63" t="str">
        <f t="shared" si="39"/>
        <v/>
      </c>
      <c r="J192" s="394"/>
      <c r="K192" s="158" t="s">
        <v>260</v>
      </c>
      <c r="L192" s="396" t="s">
        <v>168</v>
      </c>
      <c r="M192" s="396" t="str">
        <f t="shared" si="28"/>
        <v/>
      </c>
      <c r="N192" s="396" t="str">
        <f t="shared" si="29"/>
        <v/>
      </c>
      <c r="O192" s="396" t="str">
        <f t="shared" si="37"/>
        <v/>
      </c>
      <c r="P192" s="396"/>
      <c r="Q192" s="396">
        <v>6</v>
      </c>
      <c r="R192" s="396"/>
      <c r="S192" s="396"/>
      <c r="T192" s="396">
        <f>IF(OR(LEFT(F192,1)= " ",LEFT(G192,1)=" ",LEFT(H192,1)=" ",F192&amp;G192&amp;H192=""),21,"")</f>
        <v>21</v>
      </c>
      <c r="U192" s="396" t="str">
        <f t="shared" si="38"/>
        <v/>
      </c>
      <c r="V192" s="396"/>
      <c r="W192" s="396"/>
      <c r="X192" s="396"/>
      <c r="Y192" s="396"/>
      <c r="Z192" s="396"/>
      <c r="AA192" s="431" t="str">
        <f>IF(Source_CL!J192=0,"",Source_CL!I192)</f>
        <v>Auditeur: contrôle visuel</v>
      </c>
    </row>
    <row r="193" spans="1:27" ht="13.35" customHeight="1" x14ac:dyDescent="0.25">
      <c r="A193" s="449" t="str">
        <f>Source_CL!A193</f>
        <v>15</v>
      </c>
      <c r="B193" s="44" t="str">
        <f>IF(Source_CL!B193="","",Source_CL!B193)</f>
        <v/>
      </c>
      <c r="C193" s="627" t="str">
        <f>Source_CL!C193</f>
        <v>15. RECLAMATIONS ET PRODUITS DEFECTUEUX</v>
      </c>
      <c r="D193" s="627"/>
      <c r="E193" s="158"/>
      <c r="F193" s="45"/>
      <c r="G193" s="45"/>
      <c r="H193" s="45"/>
      <c r="I193" s="494" t="s">
        <v>3185</v>
      </c>
      <c r="J193" s="68"/>
      <c r="K193" s="158" t="s">
        <v>420</v>
      </c>
      <c r="L193" s="396"/>
      <c r="M193" s="396" t="str">
        <f t="shared" si="28"/>
        <v/>
      </c>
      <c r="N193" s="396" t="str">
        <f t="shared" si="29"/>
        <v/>
      </c>
      <c r="O193" s="396" t="str">
        <f t="shared" si="37"/>
        <v/>
      </c>
      <c r="P193" s="396"/>
      <c r="Q193" s="396">
        <v>1</v>
      </c>
      <c r="R193" s="396">
        <v>4</v>
      </c>
      <c r="S193" s="396">
        <v>6</v>
      </c>
      <c r="T193" s="396">
        <f>IF(OR(LEFT(F193,1)= " ",LEFT(G193,1)=" ",LEFT(H193,1)=" ",F193&amp;G193&amp;H193=""),21,"")</f>
        <v>21</v>
      </c>
      <c r="U193" s="396" t="str">
        <f>IF(G193&lt;&gt;"",22,"")</f>
        <v/>
      </c>
      <c r="V193" s="396"/>
      <c r="W193" s="396"/>
      <c r="X193" s="396"/>
      <c r="Y193" s="396"/>
      <c r="Z193" s="396"/>
      <c r="AA193" s="431" t="str">
        <f>IF(Source_CL!J193=0,"",Source_CL!I193)</f>
        <v/>
      </c>
    </row>
    <row r="194" spans="1:27" ht="99" customHeight="1" x14ac:dyDescent="0.25">
      <c r="A194" s="449" t="str">
        <f>Source_CL!A194</f>
        <v>15.1</v>
      </c>
      <c r="B194" s="44" t="str">
        <f>IF(Source_CL!B194="","",Source_CL!B194)</f>
        <v>++</v>
      </c>
      <c r="C194" s="158" t="str">
        <f>Source_CL!C194</f>
        <v>L'exploitation dispose d'un formulaire de réclamations qui permet des réclamations internes et externes se rapportant à toutes les questions couvertes par le présent standard. La procédure prévoit que l'organisme de certification soit informé si nécessaire (pour les procédures impliquant un organisme officiel et/ou le standard SwissGAP).
Les réclamations reçues et les mesures prises à la suite de celles-ci ont été enregistrées.</v>
      </c>
      <c r="D194" s="158" t="str">
        <f>IF(Source_CL!F194=0,"",Source_CL!F194)</f>
        <v>S'il n'y a pas de réclamations, le formulaire vide selon la documentation d'application ou un formulaire propre à l'exploitation suffit.</v>
      </c>
      <c r="E194" s="158"/>
      <c r="F194" s="457"/>
      <c r="G194" s="457"/>
      <c r="H194" s="457"/>
      <c r="I194" s="63" t="str">
        <f t="shared" si="39"/>
        <v/>
      </c>
      <c r="J194" s="394"/>
      <c r="K194" s="158" t="s">
        <v>420</v>
      </c>
      <c r="L194" s="396"/>
      <c r="M194" s="396" t="str">
        <f t="shared" si="28"/>
        <v/>
      </c>
      <c r="N194" s="396" t="str">
        <f t="shared" si="29"/>
        <v/>
      </c>
      <c r="O194" s="396" t="str">
        <f t="shared" si="37"/>
        <v/>
      </c>
      <c r="P194" s="396"/>
      <c r="Q194" s="396">
        <v>1</v>
      </c>
      <c r="R194" s="396">
        <v>4</v>
      </c>
      <c r="S194" s="396">
        <v>6</v>
      </c>
      <c r="T194" s="396">
        <f>IF(OR(LEFT(F194,1)= " ",LEFT(G194,1)=" ",LEFT(H194,1)=" ",F194&amp;G194&amp;H194=""),21,"")</f>
        <v>21</v>
      </c>
      <c r="U194" s="396" t="str">
        <f t="shared" si="38"/>
        <v/>
      </c>
      <c r="V194" s="396"/>
      <c r="W194" s="396"/>
      <c r="X194" s="396"/>
      <c r="Y194" s="396"/>
      <c r="Z194" s="396"/>
      <c r="AA194" s="431" t="str">
        <f>IF(Source_CL!J194=0,"",Source_CL!I194)</f>
        <v xml:space="preserve">Réclamation (FO)
Auditeur: consulter la procédure de réclamations et, le cas échéant, la manière dont les réclamations sont traités </v>
      </c>
    </row>
    <row r="195" spans="1:27" ht="70.7" customHeight="1" x14ac:dyDescent="0.25">
      <c r="A195" s="449" t="str">
        <f>Source_CL!A195</f>
        <v>15.2</v>
      </c>
      <c r="B195" s="44" t="str">
        <f>IF(Source_CL!B195="","",Source_CL!B195)</f>
        <v>++</v>
      </c>
      <c r="C195" s="158" t="str">
        <f>Source_CL!C195</f>
        <v>Les travailleurs sont informés de leurs droits en rapport avec ce standard,  y compris la possibilité et la manière de déposer une plainte auprès de l'employeur. La procédure de plainte doit être confidentielle. Le délai de traitement des plaintes est défini. Les plaintes sont enregistrées.</v>
      </c>
      <c r="D195" s="158" t="str">
        <f>IF(Source_CL!F195=0,"",Source_CL!F195)</f>
        <v>L'information peut être un point standard de l'ordre du jour lors des formations annuelles ou lors de l'arrivée de nouveaux collaborateurs.</v>
      </c>
      <c r="E195" s="158"/>
      <c r="F195" s="457"/>
      <c r="G195" s="457"/>
      <c r="H195" s="457"/>
      <c r="I195" s="63" t="str">
        <f t="shared" si="39"/>
        <v/>
      </c>
      <c r="J195" s="394"/>
      <c r="K195" s="158" t="s">
        <v>226</v>
      </c>
      <c r="L195" s="396"/>
      <c r="M195" s="396" t="str">
        <f t="shared" si="28"/>
        <v/>
      </c>
      <c r="N195" s="396" t="str">
        <f t="shared" si="29"/>
        <v/>
      </c>
      <c r="O195" s="396" t="str">
        <f t="shared" si="37"/>
        <v/>
      </c>
      <c r="P195" s="396"/>
      <c r="Q195" s="396">
        <v>6</v>
      </c>
      <c r="R195" s="396">
        <v>3</v>
      </c>
      <c r="S195" s="396"/>
      <c r="T195" s="396">
        <f>IF(OR(LEFT(F195,1)= " ",LEFT(G195,1)=" ",LEFT(H195,1)=" ",F195&amp;G195&amp;H195=""),21,"")</f>
        <v>21</v>
      </c>
      <c r="U195" s="396" t="str">
        <f t="shared" si="38"/>
        <v/>
      </c>
      <c r="V195" s="396"/>
      <c r="W195" s="396"/>
      <c r="X195" s="396"/>
      <c r="Y195" s="396"/>
      <c r="Z195" s="396"/>
      <c r="AA195" s="431" t="str">
        <f>IF(Source_CL!J195=0,"",Source_CL!I195)</f>
        <v>Réclamation (FO)
Auditeur: consulter la procédure de réclamations, questionnement oral des collaborateurs</v>
      </c>
    </row>
    <row r="196" spans="1:27" s="347" customFormat="1" ht="93" customHeight="1" x14ac:dyDescent="0.25">
      <c r="A196" s="449" t="str">
        <f>Source_CL!A196</f>
        <v>15.3</v>
      </c>
      <c r="B196" s="44" t="str">
        <f>IF(Source_CL!B196="","",Source_CL!B196)</f>
        <v>+</v>
      </c>
      <c r="C196" s="158" t="str">
        <f>Source_CL!C196</f>
        <v>Il existe une procédure écrite qui stipule que tous les produits non-conformes doivent être clairement identifiés et correctement isolés. Ces produits doivent être manipulés et/ou éliminés en fonction de la nature du problème et/ou des exigences spécifiques du client.</v>
      </c>
      <c r="D196" s="158" t="str">
        <f>IF(Source_CL!F196=0,"",Source_CL!F196)</f>
        <v>Comme procédure on suit les lignes directrices (RL) selon la documentation d’application ou un document équivalent. Les personnes responsables doivent être clairement définies dans ce document.
Si une telle situation se présente, alors les mesures définies dans ce document doivent être suivies en fonction de la situation.</v>
      </c>
      <c r="E196" s="432"/>
      <c r="F196" s="457"/>
      <c r="G196" s="457"/>
      <c r="H196" s="457"/>
      <c r="I196" s="63" t="str">
        <f t="shared" si="39"/>
        <v/>
      </c>
      <c r="J196" s="394"/>
      <c r="K196" s="432"/>
      <c r="L196" s="434"/>
      <c r="M196" s="396" t="str">
        <f t="shared" si="28"/>
        <v/>
      </c>
      <c r="N196" s="396" t="str">
        <f t="shared" si="29"/>
        <v/>
      </c>
      <c r="O196" s="396" t="str">
        <f t="shared" si="37"/>
        <v/>
      </c>
      <c r="P196" s="396"/>
      <c r="Q196" s="434">
        <v>4</v>
      </c>
      <c r="R196" s="434">
        <v>6</v>
      </c>
      <c r="S196" s="434"/>
      <c r="T196" s="434">
        <f>IF(T197&amp;T198="","",21)</f>
        <v>21</v>
      </c>
      <c r="U196" s="434"/>
      <c r="V196" s="434"/>
      <c r="W196" s="434"/>
      <c r="X196" s="434"/>
      <c r="Y196" s="434"/>
      <c r="Z196" s="434"/>
      <c r="AA196" s="431" t="str">
        <f>IF(Source_CL!J196=0,"",Source_CL!I196)</f>
        <v>Procédure pour les produits non-conformes (RL)
Auditeur: Noter le document</v>
      </c>
    </row>
    <row r="197" spans="1:27" ht="13.35" customHeight="1" x14ac:dyDescent="0.25">
      <c r="A197" s="449" t="str">
        <f>Source_CL!A197</f>
        <v>16</v>
      </c>
      <c r="B197" s="44" t="str">
        <f>IF(Source_CL!B197="","",Source_CL!B197)</f>
        <v/>
      </c>
      <c r="C197" s="627" t="str">
        <f>Source_CL!C197</f>
        <v>16.  MARQUAGE ET UTILISATION DU LOGO</v>
      </c>
      <c r="D197" s="627"/>
      <c r="E197" s="158"/>
      <c r="F197" s="45"/>
      <c r="G197" s="45"/>
      <c r="H197" s="45"/>
      <c r="I197" s="494" t="s">
        <v>3185</v>
      </c>
      <c r="J197" s="68"/>
      <c r="K197" s="158" t="s">
        <v>424</v>
      </c>
      <c r="L197" s="396"/>
      <c r="M197" s="396" t="str">
        <f t="shared" ref="M197:M210" si="40">IF(I197="Ja",B197,IF(I197="Ja(D)",B197,IF(I197="Oui",B197,IF(I197="Oui(D)",B197,""))))</f>
        <v/>
      </c>
      <c r="N197" s="396" t="str">
        <f t="shared" ref="N197:N210" si="41">IF(I197="Nein",B197,IF(I197="Non",B197,""))</f>
        <v/>
      </c>
      <c r="O197" s="396" t="str">
        <f t="shared" si="37"/>
        <v/>
      </c>
      <c r="P197" s="396"/>
      <c r="Q197" s="396">
        <v>4</v>
      </c>
      <c r="R197" s="396">
        <v>6</v>
      </c>
      <c r="S197" s="396"/>
      <c r="T197" s="396">
        <f>IF(OR(LEFT(F197,1)= " ",LEFT(G197,1)=" ",LEFT(H197,1)=" ",F197&amp;G197&amp;H197=""),21,"")</f>
        <v>21</v>
      </c>
      <c r="U197" s="396" t="str">
        <f t="shared" si="38"/>
        <v/>
      </c>
      <c r="V197" s="396"/>
      <c r="W197" s="396"/>
      <c r="X197" s="396"/>
      <c r="Y197" s="396"/>
      <c r="Z197" s="396"/>
      <c r="AA197" s="431" t="str">
        <f>IF(Source_CL!J197=0,"",Source_CL!I197)</f>
        <v/>
      </c>
    </row>
    <row r="198" spans="1:27" ht="252" customHeight="1" x14ac:dyDescent="0.25">
      <c r="A198" s="449" t="str">
        <f>Source_CL!A198</f>
        <v>16.1</v>
      </c>
      <c r="B198" s="44" t="str">
        <f>IF(Source_CL!B198="","",Source_CL!B198)</f>
        <v>++</v>
      </c>
      <c r="C198" s="158" t="str">
        <f>Source_CL!C198</f>
        <v>Les produits certifiés sont déclarés sur les documents de livraison (bulletins de livraison/factures). En outre, les documents de livraison contiennent le numéro GGN de l'exploitation.
N/A est possible quand, au moyen de contrat ou de convention avec les clients SwissGAP, il peut être prouvé que le numéro GGN et/ou la déclaration sur les documents de livraison n'est pas indispensable.</v>
      </c>
      <c r="D198" s="158" t="str">
        <f>IF(Source_CL!F198=0,"",Source_CL!F198)</f>
        <v>La déclaration avec SwissGAP et le numéro GGN se fait sur tous les documents concernant la vente. Si le producteur n'émet pas de propre bulletin de livraison ou de facture pour ses clients SwissGAP, cela vaut en substance à une convention, et donc le numéro GGN et/ou  la déclaration ne sont pas nécessaires sur les documents de livraison. 
La déclaration peut être faite avec l'ajout de "SwissGAP" ou "SGAP" à côté des articles individuels ou avec une déclaration globale.
Pour les exploitations avec une certification Suisse Garantie, la déclaration "Suisse Garantie" ou "SGA" est suffisante (tous les produits horticoles avec une marque de garantie Suisse Garantie sont aussi conforme pour SwissGAP).
Le numéro GGN comporte 13 chiffres et il peut être tiré du certifiact Swissgap ou du rapport d'audit de l'organe de certification.</v>
      </c>
      <c r="E198" s="158"/>
      <c r="F198" s="457"/>
      <c r="G198" s="457"/>
      <c r="H198" s="457"/>
      <c r="I198" s="63" t="str">
        <f t="shared" si="39"/>
        <v/>
      </c>
      <c r="J198" s="394"/>
      <c r="K198" s="158" t="s">
        <v>424</v>
      </c>
      <c r="L198" s="396" t="s">
        <v>168</v>
      </c>
      <c r="M198" s="396" t="str">
        <f t="shared" si="40"/>
        <v/>
      </c>
      <c r="N198" s="396" t="str">
        <f t="shared" si="41"/>
        <v/>
      </c>
      <c r="O198" s="396" t="str">
        <f t="shared" si="37"/>
        <v/>
      </c>
      <c r="P198" s="396"/>
      <c r="Q198" s="396">
        <v>4</v>
      </c>
      <c r="R198" s="396">
        <v>6</v>
      </c>
      <c r="S198" s="396"/>
      <c r="T198" s="396">
        <f>IF(OR(LEFT(F198,1)= " ",LEFT(G198,1)=" ",LEFT(H198,1)=" ",F198&amp;G198&amp;H198=""),21,"")</f>
        <v>21</v>
      </c>
      <c r="U198" s="396" t="str">
        <f t="shared" si="38"/>
        <v/>
      </c>
      <c r="V198" s="396"/>
      <c r="W198" s="396"/>
      <c r="X198" s="396"/>
      <c r="Y198" s="396"/>
      <c r="Z198" s="396"/>
      <c r="AA198" s="431" t="str">
        <f>IF(Source_CL!J198=0,"",Source_CL!I198)</f>
        <v>Règlement pour l'utilisation du logo SwissGAP
Auditeur: vérifier un exemple de bulletin de livraison / facture et joindre une copie au dossier pour la vérification</v>
      </c>
    </row>
    <row r="199" spans="1:27" s="347" customFormat="1" ht="129" customHeight="1" x14ac:dyDescent="0.25">
      <c r="A199" s="449" t="str">
        <f>Source_CL!A199</f>
        <v>16.2</v>
      </c>
      <c r="B199" s="44" t="str">
        <f>IF(Source_CL!B199="","",Source_CL!B199)</f>
        <v>++</v>
      </c>
      <c r="C199" s="158" t="str">
        <f>Source_CL!C199</f>
        <v>L'exploitation utilise "SwissGAP" (logo, la marque nominale et l'abréviation) et le numéro GGN selon le règlement du logo SwissGAP:
Le logo et la marque nominale ne doivent pas apparaître sur le produit/ l'emballage de l'utilisateur. 
Seulement l'abréviation SGAP (en lien avec le le numéro SGAP, p.ex. SGAP 12345) comme le numéro GGN peuvent être utilisés sur le produit/ l'emballage d'utilisateur. 
Une utilisation du logo et de la marque nominale par le détenteur du certificat est autorisée pour les communications commerciales (Business-to-Business).</v>
      </c>
      <c r="D199" s="158" t="str">
        <f>IF(Source_CL!F199=0,"",Source_CL!F199)</f>
        <v>Remarque : selon le règlement du logo de SwissGAP, une marchandise SwissGAP peut être marquée avec Suisse Garantie. Dans ce cas, un double marquage n'est pas nécessaire.</v>
      </c>
      <c r="E199" s="432"/>
      <c r="F199" s="457"/>
      <c r="G199" s="457"/>
      <c r="H199" s="457"/>
      <c r="I199" s="63" t="str">
        <f t="shared" si="39"/>
        <v/>
      </c>
      <c r="J199" s="394"/>
      <c r="K199" s="432"/>
      <c r="L199" s="434"/>
      <c r="M199" s="396" t="str">
        <f t="shared" si="40"/>
        <v/>
      </c>
      <c r="N199" s="396" t="str">
        <f t="shared" si="41"/>
        <v/>
      </c>
      <c r="O199" s="396" t="str">
        <f t="shared" si="37"/>
        <v/>
      </c>
      <c r="P199" s="396"/>
      <c r="Q199" s="434">
        <v>1</v>
      </c>
      <c r="R199" s="434">
        <v>6</v>
      </c>
      <c r="S199" s="434"/>
      <c r="T199" s="434">
        <f>IF(T200&amp;T201&amp;T202&amp;T203="","",21)</f>
        <v>21</v>
      </c>
      <c r="U199" s="434"/>
      <c r="V199" s="434"/>
      <c r="W199" s="434"/>
      <c r="X199" s="434"/>
      <c r="Y199" s="434"/>
      <c r="Z199" s="434"/>
      <c r="AA199" s="431" t="str">
        <f>IF(Source_CL!J199=0,"",Source_CL!I199)</f>
        <v>Règlement pour l'utilisation du logo SwissGAP
Auditeur: contrôl visuel: Utilisation du Logo SwissGAP et de la marque nominale ainsi que du Numéro GGN</v>
      </c>
    </row>
    <row r="200" spans="1:27" x14ac:dyDescent="0.25">
      <c r="A200" s="449" t="str">
        <f>Source_CL!A200</f>
        <v>17</v>
      </c>
      <c r="B200" s="44" t="str">
        <f>IF(Source_CL!B200="","",Source_CL!B200)</f>
        <v/>
      </c>
      <c r="C200" s="627" t="str">
        <f>Source_CL!C200</f>
        <v>17. TRACABILITE ET FLUX DE MARCHANDISE</v>
      </c>
      <c r="D200" s="627"/>
      <c r="E200" s="158"/>
      <c r="F200" s="45"/>
      <c r="G200" s="45"/>
      <c r="H200" s="45"/>
      <c r="I200" s="494" t="s">
        <v>3185</v>
      </c>
      <c r="J200" s="68"/>
      <c r="K200" s="158" t="s">
        <v>172</v>
      </c>
      <c r="L200" s="396"/>
      <c r="M200" s="396" t="str">
        <f t="shared" si="40"/>
        <v/>
      </c>
      <c r="N200" s="396" t="str">
        <f t="shared" si="41"/>
        <v/>
      </c>
      <c r="O200" s="396" t="str">
        <f t="shared" si="37"/>
        <v/>
      </c>
      <c r="P200" s="396"/>
      <c r="Q200" s="396">
        <v>1</v>
      </c>
      <c r="R200" s="396"/>
      <c r="S200" s="396"/>
      <c r="T200" s="396">
        <f>IF(OR(LEFT(F200,1)= " ",LEFT(G200,1)=" ",LEFT(H200,1)=" ",F200&amp;G200&amp;H200=""),21,"")</f>
        <v>21</v>
      </c>
      <c r="U200" s="396" t="str">
        <f t="shared" si="38"/>
        <v/>
      </c>
      <c r="V200" s="396"/>
      <c r="W200" s="396"/>
      <c r="X200" s="396"/>
      <c r="Y200" s="396"/>
      <c r="Z200" s="396"/>
      <c r="AA200" s="431" t="str">
        <f>IF(Source_CL!J200=0,"",Source_CL!I200)</f>
        <v/>
      </c>
    </row>
    <row r="201" spans="1:27" ht="115.5" customHeight="1" x14ac:dyDescent="0.25">
      <c r="A201" s="449" t="str">
        <f>Source_CL!A201</f>
        <v>17.1</v>
      </c>
      <c r="B201" s="44" t="str">
        <f>IF(Source_CL!B201="","",Source_CL!B201)</f>
        <v>++</v>
      </c>
      <c r="C201" s="158" t="str">
        <f>Source_CL!C201</f>
        <v>Il existe des enregistrements permettant de retracer le produit cultivé selon les directives GlobalGAP ou SwissGAP jusqu'à l'exploitation où il a été cultivé ou jusqu'à la dernière entreprise certifiée et jusqu'au premier client. 
Le passeport phytosanitaire, une date (de vente) ou un numéro de lot, etc. permettent de déduire la production / l'origine correspondante. Si une manipulation du produit a lieu, les informations sont disponibles à ce sujet (pas nécessaire en cas de stockage le jour de la récolte jusqu'à la vente).</v>
      </c>
      <c r="D201" s="158" t="str">
        <f>IF(Source_CL!F201=0,"",Source_CL!F201)</f>
        <v xml:space="preserve">Ce point est applicable pour toutes les exploitations.
Les mouvements de marchandises (fournisseur, acheteur, article, date, quantité) sont enregistrés. Les livraisons directes aux consommateurs ou aux magasins de détail locaux peuvent être saisies de manière globale.
Toutes les surfaces de culture de toutes les cultures enregistrées pour SwissGAP doivent être enregistrées (actuellement pas exigé pour chaque culture différente). </v>
      </c>
      <c r="E201" s="158"/>
      <c r="F201" s="457"/>
      <c r="G201" s="457"/>
      <c r="H201" s="457"/>
      <c r="I201" s="63" t="str">
        <f t="shared" si="39"/>
        <v/>
      </c>
      <c r="J201" s="394"/>
      <c r="K201" s="158" t="s">
        <v>172</v>
      </c>
      <c r="L201" s="396"/>
      <c r="M201" s="396" t="str">
        <f t="shared" si="40"/>
        <v/>
      </c>
      <c r="N201" s="396" t="str">
        <f t="shared" si="41"/>
        <v/>
      </c>
      <c r="O201" s="396" t="str">
        <f t="shared" si="37"/>
        <v/>
      </c>
      <c r="P201" s="396"/>
      <c r="Q201" s="396">
        <v>1</v>
      </c>
      <c r="R201" s="396"/>
      <c r="S201" s="396"/>
      <c r="T201" s="396">
        <f>IF(OR(LEFT(F201,1)= " ",LEFT(G201,1)=" ",LEFT(H201,1)=" ",F201&amp;G201&amp;H201=""),21,"")</f>
        <v>21</v>
      </c>
      <c r="U201" s="396" t="str">
        <f t="shared" si="38"/>
        <v/>
      </c>
      <c r="V201" s="396"/>
      <c r="W201" s="396"/>
      <c r="X201" s="396"/>
      <c r="Y201" s="396"/>
      <c r="Z201" s="396"/>
      <c r="AA201" s="431" t="str">
        <f>IF(Source_CL!J201=0,"",Source_CL!I201)</f>
        <v>Bulletins de livraison
Plan d'ensemble de l'exploitation
Plan de cultures / Journal de quartier
Liste des fournisseurs (FO)
Auditeur : vérifier le système à l'aide de minimum un produit. Noter le produit vérifié ou décrire brièvement le système de traçabilité.</v>
      </c>
    </row>
    <row r="202" spans="1:27" ht="102.75" customHeight="1" x14ac:dyDescent="0.25">
      <c r="A202" s="449" t="str">
        <f>Source_CL!A202</f>
        <v>17.2</v>
      </c>
      <c r="B202" s="44" t="str">
        <f>IF(Source_CL!B202="","",Source_CL!B202)</f>
        <v>++</v>
      </c>
      <c r="C202" s="158" t="str">
        <f>Source_CL!C202</f>
        <v>La comparaison des quantités produites et achetées avec les quantités vendues montre qu'il n'y a pas eu plus de marchandise vendue sous SwissGAP que les quantités produites resp. achetées sur l'exploitation.
En fonction du produit, les quantités stockées (inventaire) et les pertes (déchets lors du tri, déchets dus à la perte de qualité, coefficient de transformation) sont prises en compte lors du calcul.
L'exploitation peut justifier le bilan quantitatif pour chaque produit et pour la période souhaitée par l'auditeur.</v>
      </c>
      <c r="D202" s="158" t="str">
        <f>IF(Source_CL!F202=0,"",Source_CL!F202)</f>
        <v>L'inspecteur estime si :
- la quantité vendue correspond à un rendement réaliste des surfaces de production et des achats
- les quantités de produits SwissGAP achetées et vendues peuvent être justifiées
- la comparaison des quantités en fonction du produit joue aussi en tenant compte des déchets/pertes (ces dernières peuvent être estimées en termes de quantité).</v>
      </c>
      <c r="E202" s="158"/>
      <c r="F202" s="457"/>
      <c r="G202" s="457"/>
      <c r="H202" s="457"/>
      <c r="I202" s="63" t="str">
        <f t="shared" si="39"/>
        <v/>
      </c>
      <c r="J202" s="394"/>
      <c r="K202" s="158" t="s">
        <v>260</v>
      </c>
      <c r="L202" s="396"/>
      <c r="M202" s="396" t="str">
        <f t="shared" si="40"/>
        <v/>
      </c>
      <c r="N202" s="396" t="str">
        <f t="shared" si="41"/>
        <v/>
      </c>
      <c r="O202" s="396" t="str">
        <f t="shared" si="37"/>
        <v/>
      </c>
      <c r="P202" s="396"/>
      <c r="Q202" s="396">
        <v>6</v>
      </c>
      <c r="R202" s="396"/>
      <c r="S202" s="396"/>
      <c r="T202" s="396">
        <f>IF(OR(LEFT(F202,1)= " ",LEFT(G202,1)=" ",LEFT(H202,1)=" ",F202&amp;G202&amp;H202=""),21,"")</f>
        <v>21</v>
      </c>
      <c r="U202" s="396" t="str">
        <f t="shared" si="38"/>
        <v/>
      </c>
      <c r="V202" s="396"/>
      <c r="W202" s="396"/>
      <c r="X202" s="396"/>
      <c r="Y202" s="396"/>
      <c r="Z202" s="396"/>
      <c r="AA202" s="431" t="str">
        <f>IF(Source_CL!J202=0,"",Source_CL!I202)</f>
        <v>Auditeur: vérifier le bilan des quantités pour au moins 1 produit. Noter le produit, la période &amp; les quantités</v>
      </c>
    </row>
    <row r="203" spans="1:27" x14ac:dyDescent="0.25">
      <c r="A203" s="449" t="str">
        <f>Source_CL!A203</f>
        <v>18</v>
      </c>
      <c r="B203" s="44" t="str">
        <f>IF(Source_CL!B203="","",Source_CL!B203)</f>
        <v/>
      </c>
      <c r="C203" s="627" t="str">
        <f>Source_CL!C203</f>
        <v>18. PROPRIETE PARALLELE</v>
      </c>
      <c r="D203" s="627"/>
      <c r="E203" s="158"/>
      <c r="F203" s="45"/>
      <c r="G203" s="45"/>
      <c r="H203" s="45"/>
      <c r="I203" s="456" t="s">
        <v>3185</v>
      </c>
      <c r="J203" s="68"/>
      <c r="K203" s="158" t="s">
        <v>260</v>
      </c>
      <c r="L203" s="396"/>
      <c r="M203" s="396" t="str">
        <f t="shared" si="40"/>
        <v/>
      </c>
      <c r="N203" s="396" t="str">
        <f t="shared" si="41"/>
        <v/>
      </c>
      <c r="O203" s="396" t="str">
        <f t="shared" si="37"/>
        <v/>
      </c>
      <c r="P203" s="396"/>
      <c r="Q203" s="396">
        <v>6</v>
      </c>
      <c r="R203" s="396"/>
      <c r="S203" s="396"/>
      <c r="T203" s="396">
        <f>IF(OR(LEFT(F203,1)= " ",LEFT(G203,1)=" ",LEFT(H203,1)=" ",F203&amp;G203&amp;H203=""),21,"")</f>
        <v>21</v>
      </c>
      <c r="U203" s="396" t="str">
        <f t="shared" si="38"/>
        <v/>
      </c>
      <c r="V203" s="396"/>
      <c r="W203" s="396"/>
      <c r="X203" s="396"/>
      <c r="Y203" s="396"/>
      <c r="Z203" s="396"/>
      <c r="AA203" s="431" t="str">
        <f>IF(Source_CL!J203=0,"",Source_CL!I203)</f>
        <v/>
      </c>
    </row>
    <row r="204" spans="1:27" s="347" customFormat="1" ht="41.45" customHeight="1" x14ac:dyDescent="0.25">
      <c r="A204" s="449" t="str">
        <f>Source_CL!A204</f>
        <v>18</v>
      </c>
      <c r="B204" s="44" t="str">
        <f>IF(Source_CL!B204="","",Source_CL!B204)</f>
        <v/>
      </c>
      <c r="C204" s="627" t="str">
        <f>Source_CL!C204</f>
        <v>Ce chapitre est applicable si:
- l'exploitation a déclaré "Propriété parallèle" dans les données de l'exploitation
- les mêmes produits (certifiés ou non certifiés), que ceux pour lesquels l'exploitation est certifiée sont achetés à d'autres exploitations.</v>
      </c>
      <c r="D204" s="627"/>
      <c r="E204" s="432"/>
      <c r="F204" s="45"/>
      <c r="G204" s="45"/>
      <c r="H204" s="45"/>
      <c r="I204" s="456" t="s">
        <v>3185</v>
      </c>
      <c r="J204" s="68"/>
      <c r="K204" s="432"/>
      <c r="L204" s="434"/>
      <c r="M204" s="396" t="str">
        <f t="shared" si="40"/>
        <v/>
      </c>
      <c r="N204" s="396" t="str">
        <f t="shared" si="41"/>
        <v/>
      </c>
      <c r="O204" s="396" t="str">
        <f t="shared" si="37"/>
        <v/>
      </c>
      <c r="P204" s="396"/>
      <c r="Q204" s="434">
        <v>1</v>
      </c>
      <c r="R204" s="434"/>
      <c r="S204" s="434"/>
      <c r="T204" s="434">
        <f>IF(T205&amp;T206="","",21)</f>
        <v>21</v>
      </c>
      <c r="U204" s="434"/>
      <c r="V204" s="434"/>
      <c r="W204" s="434"/>
      <c r="X204" s="434"/>
      <c r="Y204" s="434"/>
      <c r="Z204" s="434"/>
      <c r="AA204" s="431" t="str">
        <f>IF(Source_CL!J204=0,"",Source_CL!I204)</f>
        <v/>
      </c>
    </row>
    <row r="205" spans="1:27" ht="78.75" customHeight="1" x14ac:dyDescent="0.25">
      <c r="A205" s="449" t="str">
        <f>Source_CL!A205</f>
        <v>18.1</v>
      </c>
      <c r="B205" s="44" t="str">
        <f>IF(Source_CL!B205="","",Source_CL!B205)</f>
        <v>++</v>
      </c>
      <c r="C205" s="158" t="str">
        <f>Source_CL!C205</f>
        <v>A tout moment et pour tous les produits de l'exploitation on peut voir clairement s'il s'agit de marchandise SwissGAP ou non. La séparation de la marchandise SwissGAP avec les autres est garantie.</v>
      </c>
      <c r="D205" s="158" t="str">
        <f>IF(Source_CL!F205=0,"",Source_CL!F205)</f>
        <v xml:space="preserve">La qualité des produits (SwissGAP oui/non) peut être clairement identifiée à chaque étape du processus de production. Cela peut se faire par une identification / un marquage physique ou au moyen de procédures claires de séparation des marchandises et d'éventuels enregistrements. </v>
      </c>
      <c r="E205" s="158"/>
      <c r="F205" s="457"/>
      <c r="G205" s="457"/>
      <c r="H205" s="457" t="str">
        <f>IF('Source PD'!$B$889,"D","")</f>
        <v/>
      </c>
      <c r="I205" s="63" t="str">
        <f>IF(F205&lt;&gt;"",$F$1,IF(G205&lt;&gt;"",$G$1,IF(H205="D","N/A(D)",IF(H205&lt;&gt;"","N/A",IF('Source PD'!$B$889,"N/A(D)","")))))</f>
        <v/>
      </c>
      <c r="J205" s="394" t="str">
        <f>IF(Checkliste!I205="N/A(D)",'Source PD'!$D$825&amp;'Source PD'!$D$890,"")</f>
        <v/>
      </c>
      <c r="K205" s="158" t="s">
        <v>172</v>
      </c>
      <c r="L205" s="396"/>
      <c r="M205" s="396" t="str">
        <f t="shared" si="40"/>
        <v/>
      </c>
      <c r="N205" s="396" t="str">
        <f t="shared" si="41"/>
        <v/>
      </c>
      <c r="O205" s="396" t="str">
        <f t="shared" si="37"/>
        <v/>
      </c>
      <c r="P205" s="396"/>
      <c r="Q205" s="396">
        <v>1</v>
      </c>
      <c r="R205" s="396"/>
      <c r="S205" s="396"/>
      <c r="T205" s="396">
        <f>IF(OR(LEFT(F205,1)= " ",LEFT(G205,1)=" ",LEFT(H205,1)=" ",F205&amp;G205&amp;H205=""),21,"")</f>
        <v>21</v>
      </c>
      <c r="U205" s="396" t="str">
        <f>IF(G205&lt;&gt;"",22,"")</f>
        <v/>
      </c>
      <c r="V205" s="396"/>
      <c r="W205" s="396"/>
      <c r="X205" s="396"/>
      <c r="Y205" s="396"/>
      <c r="Z205" s="396"/>
      <c r="AA205" s="431" t="str">
        <f>IF(Source_CL!J205=0,"",Source_CL!I205)</f>
        <v>Auditeur: décrire comment la séparation est assurée</v>
      </c>
    </row>
    <row r="206" spans="1:27" ht="65.25" customHeight="1" x14ac:dyDescent="0.25">
      <c r="A206" s="449" t="str">
        <f>Source_CL!A206</f>
        <v>18.2</v>
      </c>
      <c r="B206" s="44" t="str">
        <f>IF(Source_CL!B206="","",Source_CL!B206)</f>
        <v>++</v>
      </c>
      <c r="C206" s="158" t="str">
        <f>Source_CL!C206</f>
        <v>Il y a un processus clair pour vérifier la sortie des marchandises (déclaration correcte des produits certifiés).</v>
      </c>
      <c r="D206" s="158" t="str">
        <f>IF(Source_CL!F206=0,"",Source_CL!F206)</f>
        <v>Un contrôle à la sortie des marchandises garantit que les produits certifiés SwissGAP sont correctement déclarés. Ce peut être une procédure écrite, une explication orale sur la manière de faire ou un résultat documenté de la vérification.</v>
      </c>
      <c r="E206" s="158"/>
      <c r="F206" s="457"/>
      <c r="G206" s="457"/>
      <c r="H206" s="457" t="str">
        <f>IF('Source PD'!$B$889,"D","")</f>
        <v/>
      </c>
      <c r="I206" s="63" t="str">
        <f>IF(F206&lt;&gt;"",$F$1,IF(G206&lt;&gt;"",$G$1,IF(H206="D","N/A(D)",IF(H206&lt;&gt;"","N/A",IF('Source PD'!$B$889,"N/A(D)","")))))</f>
        <v/>
      </c>
      <c r="J206" s="394" t="str">
        <f>IF(Checkliste!I206="N/A(D)",'Source PD'!$D$825&amp;'Source PD'!$D$890,"")</f>
        <v/>
      </c>
      <c r="K206" s="158" t="s">
        <v>172</v>
      </c>
      <c r="L206" s="396"/>
      <c r="M206" s="396" t="str">
        <f t="shared" si="40"/>
        <v/>
      </c>
      <c r="N206" s="396" t="str">
        <f t="shared" si="41"/>
        <v/>
      </c>
      <c r="O206" s="396" t="str">
        <f t="shared" si="37"/>
        <v/>
      </c>
      <c r="P206" s="396"/>
      <c r="Q206" s="396">
        <v>1</v>
      </c>
      <c r="R206" s="396"/>
      <c r="S206" s="396"/>
      <c r="T206" s="396">
        <f>IF(OR(LEFT(F206,1)= " ",LEFT(G206,1)=" ",LEFT(H206,1)=" ",F206&amp;G206&amp;H206=""),21,"")</f>
        <v>21</v>
      </c>
      <c r="U206" s="396" t="str">
        <f t="shared" si="38"/>
        <v/>
      </c>
      <c r="V206" s="396"/>
      <c r="W206" s="396"/>
      <c r="X206" s="396"/>
      <c r="Y206" s="396"/>
      <c r="Z206" s="396"/>
      <c r="AA206" s="431" t="str">
        <f>IF(Source_CL!J206=0,"",Source_CL!I206)</f>
        <v>Auditeur: questionnement oral, contrôl visuel</v>
      </c>
    </row>
    <row r="207" spans="1:27" s="347" customFormat="1" ht="57.6" customHeight="1" x14ac:dyDescent="0.25">
      <c r="A207" s="449" t="str">
        <f>Source_CL!A207</f>
        <v>18.3</v>
      </c>
      <c r="B207" s="44" t="str">
        <f>IF(Source_CL!B207="","",Source_CL!B207)</f>
        <v>++</v>
      </c>
      <c r="C207" s="158" t="str">
        <f>Source_CL!C207</f>
        <v>Les produits achetés ne peuvent être commercialisés sous SwissGAP que s'ils proviennent d'un fournisseur certifié et que la marchandise est déclarée SwissGAP sur les documents d'entrée (bulletin de livraison/facture du fournisseur).</v>
      </c>
      <c r="D207" s="158" t="str">
        <f>IF(Source_CL!F207=0,"",Source_CL!F207)</f>
        <v>Remarque : selon le règlement pour l'utilisation du logo SwissGAP, une marchandise SwissGAP peut être marquée avec Suisse Garantie. Dans ce cas, un double marquage n'est pas nécessaire.</v>
      </c>
      <c r="E207" s="432"/>
      <c r="F207" s="457"/>
      <c r="G207" s="457"/>
      <c r="H207" s="457" t="str">
        <f>IF('Source PD'!$B$889,"D","")</f>
        <v/>
      </c>
      <c r="I207" s="63" t="str">
        <f>IF(F207&lt;&gt;"",$F$1,IF(G207&lt;&gt;"",$G$1,IF(H207="D","N/A(D)",IF(H207&lt;&gt;"","N/A",IF('Source PD'!$B$889,"N/A(D)","")))))</f>
        <v/>
      </c>
      <c r="J207" s="394" t="str">
        <f>IF(Checkliste!I207="N/A(D)",'Source PD'!$D$825&amp;'Source PD'!$D$890,"")</f>
        <v/>
      </c>
      <c r="K207" s="432"/>
      <c r="L207" s="434"/>
      <c r="M207" s="396" t="str">
        <f t="shared" si="40"/>
        <v/>
      </c>
      <c r="N207" s="396" t="str">
        <f t="shared" si="41"/>
        <v/>
      </c>
      <c r="O207" s="396" t="str">
        <f t="shared" si="37"/>
        <v/>
      </c>
      <c r="P207" s="396"/>
      <c r="Q207" s="434">
        <v>1</v>
      </c>
      <c r="R207" s="434">
        <v>3</v>
      </c>
      <c r="S207" s="434">
        <v>6</v>
      </c>
      <c r="T207" s="434" t="e">
        <f>IF(T208&amp;T210&amp;#REF!="","",21)</f>
        <v>#REF!</v>
      </c>
      <c r="U207" s="434"/>
      <c r="V207" s="434"/>
      <c r="W207" s="434"/>
      <c r="X207" s="434"/>
      <c r="Y207" s="434"/>
      <c r="Z207" s="434"/>
      <c r="AA207" s="431" t="str">
        <f>IF(Source_CL!J207=0,"",Source_CL!I207)</f>
        <v>Règlement pour l'utilisation du logo SwissGAP
Auditeur: vérifier le bulletin de livraison / la facture du fournisseur si des produits certifiés sont achetés.</v>
      </c>
    </row>
    <row r="208" spans="1:27" s="347" customFormat="1" x14ac:dyDescent="0.25">
      <c r="A208" s="449" t="str">
        <f>Source_CL!A208</f>
        <v>19</v>
      </c>
      <c r="B208" s="44" t="str">
        <f>IF(Source_CL!B208="","",Source_CL!B208)</f>
        <v/>
      </c>
      <c r="C208" s="627" t="str">
        <f>Source_CL!C208</f>
        <v>19. AMELIORATION CONTINUE</v>
      </c>
      <c r="D208" s="627"/>
      <c r="E208" s="432"/>
      <c r="F208" s="45"/>
      <c r="G208" s="45"/>
      <c r="H208" s="45"/>
      <c r="I208" s="456" t="s">
        <v>3185</v>
      </c>
      <c r="J208" s="68"/>
      <c r="K208" s="432"/>
      <c r="L208" s="434"/>
      <c r="M208" s="396" t="str">
        <f t="shared" si="40"/>
        <v/>
      </c>
      <c r="N208" s="396" t="str">
        <f t="shared" si="41"/>
        <v/>
      </c>
      <c r="O208" s="396" t="str">
        <f t="shared" si="37"/>
        <v/>
      </c>
      <c r="P208" s="396"/>
      <c r="Q208" s="434">
        <v>1</v>
      </c>
      <c r="R208" s="434">
        <v>3</v>
      </c>
      <c r="S208" s="434">
        <v>6</v>
      </c>
      <c r="T208" s="434">
        <f>T209</f>
        <v>21</v>
      </c>
      <c r="U208" s="434"/>
      <c r="V208" s="434"/>
      <c r="W208" s="434"/>
      <c r="X208" s="434"/>
      <c r="Y208" s="434"/>
      <c r="Z208" s="434"/>
      <c r="AA208" s="431" t="str">
        <f>IF(Source_CL!J208=0,"",Source_CL!I208)</f>
        <v/>
      </c>
    </row>
    <row r="209" spans="1:27" ht="94.7" customHeight="1" x14ac:dyDescent="0.25">
      <c r="A209" s="449" t="str">
        <f>Source_CL!A209</f>
        <v>19.1</v>
      </c>
      <c r="B209" s="44" t="str">
        <f>IF(Source_CL!B209="","",Source_CL!B209)</f>
        <v>++</v>
      </c>
      <c r="C209" s="158" t="str">
        <f>Source_CL!C209</f>
        <v>Il existe un plan d'amélioration continue dans l'exploitation.
Le plan contient des domaines pertinents et définis par l'entreprise elle-même, dans lesquels elle souhaite s'améliorer, ainsi que les mesures et les délais correspondants. Le plan peut être établi pour une période de 3-4 ans.
Lors du premier audit selon la version SwissGAP Horticulture d'avril 2024, le plan doit être disponible pour que le point de contrôle soit rempli.</v>
      </c>
      <c r="D209" s="158" t="str">
        <f>IF(Source_CL!F209=0,"",Source_CL!F209)</f>
        <v xml:space="preserve">Le plan doit être disponible sur la base du modèle figurant dans la documentation d'application ou d'un propre document pour le premier audit selon SwissGAP Horticulture, version avril 2024. Les thèmes et les objectifs peuvent être choisis librement, pour autant qu'ils soient en rapport avec le standard SwissGAP. </v>
      </c>
      <c r="E209" s="158"/>
      <c r="F209" s="457"/>
      <c r="G209" s="457"/>
      <c r="H209" s="457"/>
      <c r="I209" s="63" t="str">
        <f>IF(F209&lt;&gt;"",$F$1,IF(G209&lt;&gt;"",$G$1,IF(H209&lt;&gt;"","N/A","")))</f>
        <v/>
      </c>
      <c r="J209" s="394"/>
      <c r="K209" s="158" t="s">
        <v>349</v>
      </c>
      <c r="L209" s="396"/>
      <c r="M209" s="396" t="str">
        <f t="shared" si="40"/>
        <v/>
      </c>
      <c r="N209" s="396" t="str">
        <f t="shared" si="41"/>
        <v/>
      </c>
      <c r="O209" s="396" t="str">
        <f t="shared" si="37"/>
        <v/>
      </c>
      <c r="P209" s="396"/>
      <c r="Q209" s="396">
        <v>1</v>
      </c>
      <c r="R209" s="396">
        <v>3</v>
      </c>
      <c r="S209" s="396">
        <v>6</v>
      </c>
      <c r="T209" s="396">
        <f>IF(OR(LEFT(F209,1)= " ",LEFT(G209,1)=" ",LEFT(H209,1)=" ",F209&amp;G209&amp;H209=""),21,"")</f>
        <v>21</v>
      </c>
      <c r="U209" s="396" t="str">
        <f>IF(G209&lt;&gt;"",22,"")</f>
        <v/>
      </c>
      <c r="V209" s="396"/>
      <c r="W209" s="396"/>
      <c r="X209" s="396"/>
      <c r="Y209" s="396"/>
      <c r="Z209" s="396"/>
      <c r="AA209" s="431" t="str">
        <f>IF(Source_CL!J209=0,"",Source_CL!I209)</f>
        <v>Plan d'amélioration continue (FO)
Auditeur: consulter le plan, noter un exemple d'un objectif</v>
      </c>
    </row>
    <row r="210" spans="1:27" s="347" customFormat="1" ht="95.45" customHeight="1" x14ac:dyDescent="0.25">
      <c r="A210" s="449" t="str">
        <f>Source_CL!A210</f>
        <v>19.2</v>
      </c>
      <c r="B210" s="44" t="str">
        <f>IF(Source_CL!B210="","",Source_CL!B210)</f>
        <v>+</v>
      </c>
      <c r="C210" s="158" t="str">
        <f>Source_CL!C210</f>
        <v>Il existe des preuves que les mesures du plan d'amélioration continue sont mises en œuvre.
Sont considérés comme preuves les commentaires sur la réalisation des objectifs directement dans le plan lui-même ainsi que, par exemple, des documents ou les indicateurs définis. 
A partir du deuxième audit selon SwissGAP Horticulture version avril 2024, la mise en œuvre d'au moins un objectif doit être prouvée.</v>
      </c>
      <c r="D210" s="158" t="str">
        <f>IF(Source_CL!F210=0,"",Source_CL!F210)</f>
        <v>Ce point est non applicable pour le premier audit selon SwissGAP Horticulture version avril 2024.</v>
      </c>
      <c r="E210" s="432"/>
      <c r="F210" s="457"/>
      <c r="G210" s="457"/>
      <c r="H210" s="457"/>
      <c r="I210" s="63" t="str">
        <f>IF(F210&lt;&gt;"",$F$1,IF(G210&lt;&gt;"",$G$1,IF(H210&lt;&gt;"","N/A","")))</f>
        <v/>
      </c>
      <c r="J210" s="394"/>
      <c r="K210" s="432"/>
      <c r="L210" s="434"/>
      <c r="M210" s="396" t="str">
        <f t="shared" si="40"/>
        <v/>
      </c>
      <c r="N210" s="396" t="str">
        <f t="shared" si="41"/>
        <v/>
      </c>
      <c r="O210" s="396" t="str">
        <f t="shared" si="37"/>
        <v/>
      </c>
      <c r="P210" s="396"/>
      <c r="Q210" s="434">
        <v>1</v>
      </c>
      <c r="R210" s="434">
        <v>3</v>
      </c>
      <c r="S210" s="434">
        <v>6</v>
      </c>
      <c r="T210" s="434" t="e">
        <f>#REF!</f>
        <v>#REF!</v>
      </c>
      <c r="U210" s="434"/>
      <c r="V210" s="434"/>
      <c r="W210" s="434"/>
      <c r="X210" s="434"/>
      <c r="Y210" s="434"/>
      <c r="Z210" s="434"/>
      <c r="AA210" s="431" t="str">
        <f>IF(Source_CL!J210=0,"",Source_CL!I210)</f>
        <v>Plan d'amélioration continue (FO)
Auditeur: vérifier la preuve de la mise en œuvre</v>
      </c>
    </row>
  </sheetData>
  <sheetProtection algorithmName="SHA-512" hashValue="ZJHyp68n6bWMkXYtI29LP1E3w4Sk81GpF0jiLeML526IF12e5j9P0LfGcJG+MRBy8qSSbZ+gWrvIDyp6O+D/DA==" saltValue="td4QXrGqqg1RS+QoSdo4Gg==" spinCount="100000" sheet="1" formatColumns="0" formatRows="0" selectLockedCells="1" sort="0" autoFilter="0"/>
  <autoFilter ref="A1:AC210" xr:uid="{9A1721FA-88D3-4B58-ADFB-E84C879BFF8E}"/>
  <mergeCells count="48">
    <mergeCell ref="C200:D200"/>
    <mergeCell ref="C208:D208"/>
    <mergeCell ref="C203:D203"/>
    <mergeCell ref="C204:D204"/>
    <mergeCell ref="C174:D174"/>
    <mergeCell ref="C183:D183"/>
    <mergeCell ref="C187:D187"/>
    <mergeCell ref="C193:D193"/>
    <mergeCell ref="C197:D197"/>
    <mergeCell ref="C156:D156"/>
    <mergeCell ref="C149:D149"/>
    <mergeCell ref="C163:D163"/>
    <mergeCell ref="C169:D169"/>
    <mergeCell ref="C173:D173"/>
    <mergeCell ref="C148:D148"/>
    <mergeCell ref="C120:D120"/>
    <mergeCell ref="C129:D129"/>
    <mergeCell ref="C134:D134"/>
    <mergeCell ref="C136:D136"/>
    <mergeCell ref="C19:D19"/>
    <mergeCell ref="C106:D106"/>
    <mergeCell ref="C138:D138"/>
    <mergeCell ref="C143:D143"/>
    <mergeCell ref="C144:D144"/>
    <mergeCell ref="C107:D107"/>
    <mergeCell ref="C21:D21"/>
    <mergeCell ref="C22:D22"/>
    <mergeCell ref="C68:D68"/>
    <mergeCell ref="C94:D94"/>
    <mergeCell ref="C95:D95"/>
    <mergeCell ref="C42:D42"/>
    <mergeCell ref="C43:D43"/>
    <mergeCell ref="C57:D57"/>
    <mergeCell ref="C64:D64"/>
    <mergeCell ref="C65:D65"/>
    <mergeCell ref="C2:D2"/>
    <mergeCell ref="C3:D3"/>
    <mergeCell ref="C7:D7"/>
    <mergeCell ref="C11:D11"/>
    <mergeCell ref="C17:D17"/>
    <mergeCell ref="C73:D73"/>
    <mergeCell ref="C77:D77"/>
    <mergeCell ref="C48:D48"/>
    <mergeCell ref="C80:D80"/>
    <mergeCell ref="C24:D24"/>
    <mergeCell ref="C28:D28"/>
    <mergeCell ref="C31:D31"/>
    <mergeCell ref="C37:D37"/>
  </mergeCells>
  <conditionalFormatting sqref="A48">
    <cfRule type="expression" dxfId="7" priority="19">
      <formula>$B49=""</formula>
    </cfRule>
    <cfRule type="expression" dxfId="6" priority="20">
      <formula>$B49="+-"</formula>
    </cfRule>
    <cfRule type="expression" dxfId="5" priority="21">
      <formula>$B49="++"</formula>
    </cfRule>
    <cfRule type="expression" dxfId="4" priority="23">
      <formula>$B49="+"</formula>
    </cfRule>
  </conditionalFormatting>
  <conditionalFormatting sqref="A2:C3 E2:J3 A4:J6 A7:C7 E7:J7 I7:I9 A8:J10 A11:C11 E11:J11 I11:I12 A12:J13 A14:B14 D14:J14 I14:I28 A15:J16 A17:C17 E17:J17 A18:J18 A19:C19 E19:J19 A20:J20 A21:C22 E21:J22 A23:J23 A24:C24 E24:J24 A25:J27 A28:C28 E28:J28 A29:J30 I30:I79 A31:C31 E31:J31 A32:J36 A37:C37 E37:J37 J37:J47 H37:I79 A38:J41 A42:C43 E42:J43 A44:J47 A48:C48 E48:I48 B48:B49 A49:B49 E49:H49 I49:J150 A50:H56 A57:C57 E57:H57 A58:H63 A64:C65 E64:H65 A66:H67 A68:C68 E68:H68 A69:H72 A73:C73 E73:H73 A74:H76 A77:C77 E77:H77 A78:H79 A80:C80 E80:H80 A81:H93 H93:I101 A94:C94 E94:H95 A95:B95 A96:H105 A106:C106 E106:H107 A107:B107 A108:H119 H118:H120 A120:C120 E120:H120 A121:H128 A129:C129 E129:H129 H129:H135 A130:H133 A134:C134 E134:H134 A135:H135 A136:C136 E136:H136 A137:H137 A138:C138 E138:H138 A139:H142 A143:C144 E143:H144 A145:H147 A148:C148 E148:H149 A149:B149 A150:J155 A156:C156 E156:J156 A157:J162 A163:C163 E163:J163 I163:I186 A164:J168 A169:C169 E169:J169 A170:J172 A173:C174 E173:J174 A175:J182 A183:C183 E183:J183 A184:J186 A187:C187 E187:J187 A188:J192 I190:I202 A193:C193 E193:J193 A194:J196 A197:C197 E197:J197 A198:J199 A200:C200 E200:J200 A201:J202 A203:C203 E203:J204 A204:B204 A205:J207 A208:C208 E208:J208 A209:J210">
    <cfRule type="expression" dxfId="3" priority="12">
      <formula>$B2=""</formula>
    </cfRule>
  </conditionalFormatting>
  <conditionalFormatting sqref="A1:AA210">
    <cfRule type="expression" dxfId="2" priority="2">
      <formula>$B1="+"</formula>
    </cfRule>
    <cfRule type="expression" dxfId="1" priority="13">
      <formula>$B1="+-"</formula>
    </cfRule>
    <cfRule type="expression" dxfId="0" priority="15">
      <formula>$B1="++"</formula>
    </cfRule>
  </conditionalFormatting>
  <pageMargins left="0.27559055118110237" right="0.27559055118110237" top="0.55118110236220474" bottom="0.27559055118110237" header="0.31496062992125984" footer="0.39370078740157483"/>
  <pageSetup paperSize="9" scale="89" fitToHeight="0" orientation="landscape" verticalDpi="0" r:id="rId1"/>
  <headerFooter>
    <oddHeader>&amp;L&amp;"Arial,Fett"Checkliste SwissGAP Hortikultur&amp;RVersion 2024-V1.0</oddHeader>
    <oddFooter>&amp;L&amp;"Arial,Standard"&amp;8ProCert AG  Marktgasse 65  CH-3011 Bern
Ref: &amp;F&amp;C&amp;"Arial,Standard"&amp;8Tel: +41 (0)31 560 67 67
&amp;A&amp;R&amp;"Arial,Standard"&amp;8produkte@procert.ch   www.procert.ch
&amp;P / &amp;N</oddFooter>
  </headerFooter>
  <rowBreaks count="28" manualBreakCount="28">
    <brk id="10" max="16383" man="1"/>
    <brk id="15" max="9" man="1"/>
    <brk id="23" max="16383" man="1"/>
    <brk id="30" max="16383" man="1"/>
    <brk id="40" max="9" man="1"/>
    <brk id="47" max="9" man="1"/>
    <brk id="56" max="9" man="1"/>
    <brk id="63" max="9" man="1"/>
    <brk id="72" max="9" man="1"/>
    <brk id="79" max="9" man="1"/>
    <brk id="86" max="9" man="1"/>
    <brk id="93" max="16383" man="1"/>
    <brk id="104" max="9" man="1"/>
    <brk id="113" max="9" man="1"/>
    <brk id="123" max="9" man="1"/>
    <brk id="128" max="16383" man="1"/>
    <brk id="137" max="16383" man="1"/>
    <brk id="142" max="16383" man="1"/>
    <brk id="151" max="9" man="1"/>
    <brk id="155" max="9" man="1"/>
    <brk id="162" max="9" man="1"/>
    <brk id="168" max="16383" man="1"/>
    <brk id="175" max="9" man="1"/>
    <brk id="178" max="9" man="1"/>
    <brk id="188" max="16383" man="1"/>
    <brk id="195" max="16383" man="1"/>
    <brk id="199" max="16383" man="1"/>
    <brk id="207" max="1638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EC8D5-2537-4B13-980B-66B6534F9A6A}">
  <sheetPr codeName="Tabelle5"/>
  <dimension ref="A1:I33"/>
  <sheetViews>
    <sheetView zoomScaleNormal="100" workbookViewId="0">
      <selection activeCell="G14" sqref="G14"/>
    </sheetView>
  </sheetViews>
  <sheetFormatPr baseColWidth="10" defaultColWidth="10.5703125" defaultRowHeight="15" x14ac:dyDescent="0.25"/>
  <cols>
    <col min="1" max="1" width="18.140625" customWidth="1"/>
    <col min="2" max="2" width="9.28515625" customWidth="1"/>
    <col min="3" max="3" width="12.28515625" customWidth="1"/>
    <col min="4" max="6" width="8.7109375" customWidth="1"/>
    <col min="7" max="7" width="14.85546875" customWidth="1"/>
    <col min="8" max="8" width="11.140625" bestFit="1" customWidth="1"/>
    <col min="9" max="9" width="12" customWidth="1"/>
  </cols>
  <sheetData>
    <row r="1" spans="1:9" ht="18" x14ac:dyDescent="0.25">
      <c r="A1" s="573" t="str">
        <f>Source!D340</f>
        <v>Résultat de la checkliste SwissGAP horticulture</v>
      </c>
      <c r="B1" s="573"/>
      <c r="C1" s="573"/>
      <c r="D1" s="573"/>
      <c r="E1" s="573"/>
      <c r="F1" s="573"/>
      <c r="G1" s="573"/>
      <c r="H1" s="573"/>
      <c r="I1" s="573"/>
    </row>
    <row r="2" spans="1:9" ht="18" x14ac:dyDescent="0.25">
      <c r="A2" s="1"/>
    </row>
    <row r="3" spans="1:9" ht="15.75" x14ac:dyDescent="0.25">
      <c r="A3" s="69" t="str">
        <f>Source!D341</f>
        <v>Exploitation:</v>
      </c>
      <c r="B3" s="70">
        <f>'Audit Info'!C5</f>
        <v>0</v>
      </c>
      <c r="C3" s="70"/>
      <c r="H3" s="71" t="str">
        <f>Source!D370</f>
        <v>Date:</v>
      </c>
      <c r="I3" s="21" t="str">
        <f>IF(ISBLANK('Audit Info'!E22),"",'Audit Info'!E22)</f>
        <v/>
      </c>
    </row>
    <row r="4" spans="1:9" x14ac:dyDescent="0.25">
      <c r="A4" s="5"/>
    </row>
    <row r="5" spans="1:9" ht="19.5" customHeight="1" x14ac:dyDescent="0.25">
      <c r="A5" s="639" t="str">
        <f>Source!D342</f>
        <v>Calcul original après la fin de l'audit</v>
      </c>
      <c r="B5" s="640"/>
      <c r="C5" s="640"/>
      <c r="D5" s="640"/>
      <c r="E5" s="640"/>
      <c r="F5" s="640"/>
      <c r="G5" s="640"/>
      <c r="H5" s="640"/>
      <c r="I5" s="641"/>
    </row>
    <row r="6" spans="1:9" ht="54.75" customHeight="1" x14ac:dyDescent="0.25">
      <c r="A6" s="512" t="str">
        <f>Source!D348</f>
        <v>Niveau</v>
      </c>
      <c r="B6" s="512" t="str">
        <f>Source!D373</f>
        <v>Total points de contrôle</v>
      </c>
      <c r="C6" s="512" t="str">
        <f>Source!D374</f>
        <v>sans réponse</v>
      </c>
      <c r="D6" s="512" t="str">
        <f>Source!D375</f>
        <v>N/A</v>
      </c>
      <c r="E6" s="512" t="str">
        <f>Source!D376</f>
        <v>Oui</v>
      </c>
      <c r="F6" s="512" t="str">
        <f>Source!D377</f>
        <v>Non</v>
      </c>
      <c r="G6" s="512" t="str">
        <f>Source!D378</f>
        <v>Non conformités corrigés</v>
      </c>
      <c r="H6" s="512" t="str">
        <f>Source!D379</f>
        <v>% Conformité</v>
      </c>
      <c r="I6" s="512" t="str">
        <f>Source!D380</f>
        <v>Niveau de conformité exigé 
(%)</v>
      </c>
    </row>
    <row r="7" spans="1:9" ht="30" customHeight="1" x14ac:dyDescent="0.25">
      <c r="A7" s="349" t="str">
        <f>Source!D349</f>
        <v>Exigences majeures</v>
      </c>
      <c r="B7" s="45">
        <f>COUNTIF(Checkliste!B2:B210,"++")</f>
        <v>65</v>
      </c>
      <c r="C7" s="45">
        <f>B7-COUNTIF(Checkliste!M4:O210,"++")</f>
        <v>64</v>
      </c>
      <c r="D7" s="350">
        <f>COUNTIF(Checkliste!O4:O210,"++")</f>
        <v>0</v>
      </c>
      <c r="E7" s="350">
        <f>COUNTIF(Checkliste!M4:M210,"++")</f>
        <v>1</v>
      </c>
      <c r="F7" s="350">
        <f>COUNTIF(Checkliste!N4:N210,"++")</f>
        <v>0</v>
      </c>
      <c r="G7" s="508" t="s">
        <v>487</v>
      </c>
      <c r="H7" s="511">
        <f>E7/(B7-D7)</f>
        <v>1.5384615384615385E-2</v>
      </c>
      <c r="I7" s="351">
        <v>1</v>
      </c>
    </row>
    <row r="8" spans="1:9" ht="30" customHeight="1" x14ac:dyDescent="0.25">
      <c r="A8" s="349" t="str">
        <f>Source!D350</f>
        <v>Exigences mineures</v>
      </c>
      <c r="B8" s="45">
        <f>COUNTIF(Checkliste!B2:B210,"+")</f>
        <v>81</v>
      </c>
      <c r="C8" s="45">
        <f>B8-COUNTIF(Checkliste!M4:O210,"+")</f>
        <v>81</v>
      </c>
      <c r="D8" s="350">
        <f>COUNTIF(Checkliste!O4:O210,"+")</f>
        <v>0</v>
      </c>
      <c r="E8" s="350">
        <f>COUNTIF(Checkliste!M4:M210,"+")</f>
        <v>0</v>
      </c>
      <c r="F8" s="350">
        <f>COUNTIF(Checkliste!N4:N210,"+")</f>
        <v>0</v>
      </c>
      <c r="G8" s="508" t="s">
        <v>487</v>
      </c>
      <c r="H8" s="511">
        <f>E8/(B8-D8)</f>
        <v>0</v>
      </c>
      <c r="I8" s="351">
        <v>0.95</v>
      </c>
    </row>
    <row r="9" spans="1:9" ht="30" customHeight="1" x14ac:dyDescent="0.25">
      <c r="A9" s="349" t="str">
        <f>Source!D351</f>
        <v>Recommandations:</v>
      </c>
      <c r="B9" s="45">
        <f>COUNTIF(Checkliste!B2:B210,"+-")</f>
        <v>11</v>
      </c>
      <c r="C9" s="45">
        <f>B9-COUNTIF(Checkliste!M4:O210,"+-")</f>
        <v>11</v>
      </c>
      <c r="D9" s="350">
        <f>COUNTIF(Checkliste!O4:O210,"+-")</f>
        <v>0</v>
      </c>
      <c r="E9" s="350">
        <f>COUNTIF(Checkliste!M4:M210,"+-")</f>
        <v>0</v>
      </c>
      <c r="F9" s="350">
        <f>COUNTIF(Checkliste!N4:N210,"+-")</f>
        <v>0</v>
      </c>
      <c r="G9" s="508" t="s">
        <v>487</v>
      </c>
      <c r="H9" s="511">
        <f>E9/(B9-D9)</f>
        <v>0</v>
      </c>
      <c r="I9" s="509" t="s">
        <v>487</v>
      </c>
    </row>
    <row r="10" spans="1:9" ht="30" customHeight="1" x14ac:dyDescent="0.25">
      <c r="A10" s="349" t="str">
        <f>Source!D352</f>
        <v>Total</v>
      </c>
      <c r="B10" s="45">
        <f>SUM(B7:B9)</f>
        <v>157</v>
      </c>
      <c r="C10" s="350">
        <f>SUM(C7:C9)</f>
        <v>156</v>
      </c>
      <c r="D10" s="350">
        <f>SUM(D7:D9)</f>
        <v>0</v>
      </c>
      <c r="E10" s="350">
        <f>SUM(E7:E9)</f>
        <v>1</v>
      </c>
      <c r="F10" s="350">
        <f>SUM(F7:F9)</f>
        <v>0</v>
      </c>
      <c r="G10" s="508" t="s">
        <v>487</v>
      </c>
      <c r="H10" s="508" t="s">
        <v>487</v>
      </c>
      <c r="I10" s="510" t="s">
        <v>487</v>
      </c>
    </row>
    <row r="11" spans="1:9" x14ac:dyDescent="0.25">
      <c r="A11" s="23"/>
    </row>
    <row r="12" spans="1:9" s="104" customFormat="1" ht="19.5" customHeight="1" x14ac:dyDescent="0.25">
      <c r="A12" s="639" t="str">
        <f>Source!D343</f>
        <v>Calcul révisé après la clôture des poits non-conformes</v>
      </c>
      <c r="B12" s="640"/>
      <c r="C12" s="640"/>
      <c r="D12" s="640"/>
      <c r="E12" s="640"/>
      <c r="F12" s="640"/>
      <c r="G12" s="640"/>
      <c r="H12" s="640"/>
      <c r="I12" s="641"/>
    </row>
    <row r="13" spans="1:9" ht="54.75" customHeight="1" x14ac:dyDescent="0.25">
      <c r="A13" s="512" t="str">
        <f>Source!D348</f>
        <v>Niveau</v>
      </c>
      <c r="B13" s="512" t="str">
        <f>Source!D373</f>
        <v>Total points de contrôle</v>
      </c>
      <c r="C13" s="512" t="str">
        <f>Source!D374</f>
        <v>sans réponse</v>
      </c>
      <c r="D13" s="512" t="str">
        <f>Source!D375</f>
        <v>N/A</v>
      </c>
      <c r="E13" s="512" t="str">
        <f>Source!D376</f>
        <v>Oui</v>
      </c>
      <c r="F13" s="512" t="str">
        <f>Source!D377</f>
        <v>Non</v>
      </c>
      <c r="G13" s="512" t="str">
        <f>Source!D378</f>
        <v>Non conformités corrigés</v>
      </c>
      <c r="H13" s="512" t="str">
        <f>Source!D379</f>
        <v>% Conformité</v>
      </c>
      <c r="I13" s="512" t="str">
        <f>Source!D380</f>
        <v>Niveau de conformité exigé 
(%)</v>
      </c>
    </row>
    <row r="14" spans="1:9" ht="30" customHeight="1" x14ac:dyDescent="0.25">
      <c r="A14" s="349" t="str">
        <f>Source!D349</f>
        <v>Exigences majeures</v>
      </c>
      <c r="B14" s="45">
        <f>COUNTIF(Checkliste!B2:B210,"++")</f>
        <v>65</v>
      </c>
      <c r="C14" s="45">
        <f>B7-COUNTIF(Checkliste!M4:O210,"++")</f>
        <v>64</v>
      </c>
      <c r="D14" s="350">
        <f>COUNTIF(Checkliste!O4:O210,"++")</f>
        <v>0</v>
      </c>
      <c r="E14" s="350">
        <f>COUNTIF(Checkliste!M4:M210,"++")</f>
        <v>1</v>
      </c>
      <c r="F14" s="350">
        <f>COUNTIF(Checkliste!N4:N210,"++")</f>
        <v>0</v>
      </c>
      <c r="G14" s="514"/>
      <c r="H14" s="511">
        <f>(E14+G14)/(B14-D14)</f>
        <v>1.5384615384615385E-2</v>
      </c>
      <c r="I14" s="351">
        <v>1</v>
      </c>
    </row>
    <row r="15" spans="1:9" ht="30" customHeight="1" x14ac:dyDescent="0.25">
      <c r="A15" s="349" t="str">
        <f>Source!D350</f>
        <v>Exigences mineures</v>
      </c>
      <c r="B15" s="45">
        <f>COUNTIF(Checkliste!B2:B210,"+")</f>
        <v>81</v>
      </c>
      <c r="C15" s="45">
        <f>B8-COUNTIF(Checkliste!M4:O210,"+")</f>
        <v>81</v>
      </c>
      <c r="D15" s="350">
        <f>COUNTIF(Checkliste!O4:O210,"+")</f>
        <v>0</v>
      </c>
      <c r="E15" s="350">
        <f>COUNTIF(Checkliste!M4:M210,"+")</f>
        <v>0</v>
      </c>
      <c r="F15" s="350">
        <f>COUNTIF(Checkliste!N4:N210,"+")</f>
        <v>0</v>
      </c>
      <c r="G15" s="514"/>
      <c r="H15" s="511">
        <f>(E15+G15)/(B15-D15)</f>
        <v>0</v>
      </c>
      <c r="I15" s="351">
        <v>0.95</v>
      </c>
    </row>
    <row r="16" spans="1:9" ht="30" customHeight="1" x14ac:dyDescent="0.25">
      <c r="A16" s="349" t="str">
        <f>Source!D351</f>
        <v>Recommandations:</v>
      </c>
      <c r="B16" s="45">
        <f>COUNTIF(Checkliste!B2:B210,"+-")</f>
        <v>11</v>
      </c>
      <c r="C16" s="45">
        <f>B9-COUNTIF(Checkliste!M4:O210,"+-")</f>
        <v>11</v>
      </c>
      <c r="D16" s="350">
        <f>COUNTIF(Checkliste!O4:O210,"+-")</f>
        <v>0</v>
      </c>
      <c r="E16" s="350">
        <f>COUNTIF(Checkliste!M4:M210,"+-")</f>
        <v>0</v>
      </c>
      <c r="F16" s="350">
        <f>COUNTIF(Checkliste!N4:N210,"+-")</f>
        <v>0</v>
      </c>
      <c r="G16" s="514"/>
      <c r="H16" s="511">
        <f t="shared" ref="H16" si="0">(E16+G16)/(B16-D16)</f>
        <v>0</v>
      </c>
      <c r="I16" s="509" t="s">
        <v>487</v>
      </c>
    </row>
    <row r="17" spans="1:9" ht="30" customHeight="1" x14ac:dyDescent="0.25">
      <c r="A17" s="349" t="str">
        <f>Source!D352</f>
        <v>Total</v>
      </c>
      <c r="B17" s="45">
        <f>SUM(B14:B16)</f>
        <v>157</v>
      </c>
      <c r="C17" s="45">
        <f t="shared" ref="C17:F17" si="1">SUM(C14:C16)</f>
        <v>156</v>
      </c>
      <c r="D17" s="45">
        <f t="shared" si="1"/>
        <v>0</v>
      </c>
      <c r="E17" s="45">
        <f t="shared" si="1"/>
        <v>1</v>
      </c>
      <c r="F17" s="45">
        <f t="shared" si="1"/>
        <v>0</v>
      </c>
      <c r="G17" s="508">
        <f>SUM(G14:G16)</f>
        <v>0</v>
      </c>
      <c r="H17" s="509" t="s">
        <v>487</v>
      </c>
      <c r="I17" s="509" t="s">
        <v>487</v>
      </c>
    </row>
    <row r="18" spans="1:9" s="104" customFormat="1" x14ac:dyDescent="0.25">
      <c r="A18" s="3"/>
    </row>
    <row r="19" spans="1:9" s="104" customFormat="1" x14ac:dyDescent="0.25">
      <c r="A19" s="3"/>
    </row>
    <row r="20" spans="1:9" x14ac:dyDescent="0.25">
      <c r="A20" s="23"/>
    </row>
    <row r="21" spans="1:9" ht="15.75" x14ac:dyDescent="0.25">
      <c r="A21" s="638" t="str">
        <f>Source!D353</f>
        <v>Interprétation des résultats:</v>
      </c>
      <c r="B21" s="638"/>
      <c r="C21" s="638"/>
      <c r="D21" s="638"/>
      <c r="E21" s="638"/>
      <c r="F21" s="638"/>
      <c r="G21" s="638"/>
      <c r="H21" s="638"/>
      <c r="I21" s="638"/>
    </row>
    <row r="22" spans="1:9" ht="15.6" customHeight="1" x14ac:dyDescent="0.25">
      <c r="A22" s="72" t="str">
        <f>Source!D354</f>
        <v>Exigences majeures:</v>
      </c>
      <c r="B22" s="73"/>
      <c r="C22" s="73"/>
      <c r="D22" s="73"/>
      <c r="E22" s="73"/>
      <c r="F22" s="73"/>
      <c r="G22" s="73"/>
      <c r="H22" s="73"/>
      <c r="I22" s="73"/>
    </row>
    <row r="23" spans="1:9" ht="42" customHeight="1" x14ac:dyDescent="0.25">
      <c r="A23" s="637" t="str">
        <f>Source!D355</f>
        <v>Si le niveau de conformité atteint est en dessous du niveau de conformité exigé de 100%, des mesures correctives doivent être implementées pour tous les points de contrôle non conformes. Lors d'une re-certification, le délai disponible pour une correction s'élève au maximum à 28 jours.</v>
      </c>
      <c r="B23" s="637"/>
      <c r="C23" s="637"/>
      <c r="D23" s="637"/>
      <c r="E23" s="637"/>
      <c r="F23" s="637"/>
      <c r="G23" s="637"/>
      <c r="H23" s="637"/>
      <c r="I23" s="637"/>
    </row>
    <row r="24" spans="1:9" x14ac:dyDescent="0.25">
      <c r="A24" s="72" t="str">
        <f>Source!D356</f>
        <v>Exigences mineures:</v>
      </c>
    </row>
    <row r="25" spans="1:9" ht="42.6" customHeight="1" x14ac:dyDescent="0.25">
      <c r="A25" s="637" t="str">
        <f>Source!D357</f>
        <v>Si le niveau de conformité atteint est en dessous du niveau de conformité exigé de 95%, des mesures correctives doivent être implementées pour les points de contrôle non conformes, jusqu'à ce que le degré de conformité exigé de 95% soit atteint.</v>
      </c>
      <c r="B25" s="637"/>
      <c r="C25" s="637"/>
      <c r="D25" s="637"/>
      <c r="E25" s="637"/>
      <c r="F25" s="637"/>
      <c r="G25" s="637"/>
      <c r="H25" s="637"/>
      <c r="I25" s="637"/>
    </row>
    <row r="26" spans="1:9" x14ac:dyDescent="0.25">
      <c r="A26" s="72" t="str">
        <f>Source!D358</f>
        <v>Recommandations:</v>
      </c>
    </row>
    <row r="27" spans="1:9" ht="14.1" customHeight="1" x14ac:dyDescent="0.25">
      <c r="A27" s="637" t="str">
        <f>Source!D359</f>
        <v>Aucun pourcentage minimum de conformité n'est exigé.</v>
      </c>
      <c r="B27" s="637"/>
      <c r="C27" s="637"/>
      <c r="D27" s="637"/>
      <c r="E27" s="637"/>
      <c r="F27" s="637"/>
      <c r="G27" s="637"/>
      <c r="H27" s="637"/>
      <c r="I27" s="637"/>
    </row>
    <row r="30" spans="1:9" x14ac:dyDescent="0.25">
      <c r="A30" s="513" t="str">
        <f>Source!D360</f>
        <v>Pour utilisation interne ProCert</v>
      </c>
    </row>
    <row r="31" spans="1:9" ht="18.75" customHeight="1" x14ac:dyDescent="0.25">
      <c r="A31" s="635"/>
      <c r="B31" s="636"/>
      <c r="C31" s="631" t="str">
        <f>Source!D363</f>
        <v>Date</v>
      </c>
      <c r="D31" s="632"/>
      <c r="E31" s="628" t="str">
        <f>Source!D364</f>
        <v>Sigle</v>
      </c>
      <c r="F31" s="628"/>
    </row>
    <row r="32" spans="1:9" ht="18.75" customHeight="1" x14ac:dyDescent="0.25">
      <c r="A32" s="630" t="str">
        <f>Source!D361</f>
        <v>Verification</v>
      </c>
      <c r="B32" s="630"/>
      <c r="C32" s="633"/>
      <c r="D32" s="634"/>
      <c r="E32" s="629" t="s">
        <v>3433</v>
      </c>
      <c r="F32" s="629"/>
    </row>
    <row r="33" spans="1:6" ht="18.75" customHeight="1" x14ac:dyDescent="0.25">
      <c r="A33" s="630" t="str">
        <f>Source!D362</f>
        <v>Libération pour la certification</v>
      </c>
      <c r="B33" s="630"/>
      <c r="C33" s="633"/>
      <c r="D33" s="634"/>
      <c r="E33" s="629" t="s">
        <v>3433</v>
      </c>
      <c r="F33" s="629"/>
    </row>
  </sheetData>
  <sheetProtection algorithmName="SHA-512" hashValue="q+eE3XC6tY7crrQekwwSO/5XaaHOKwrFOO31jz1rIPqT7hrch7Dc9Zpf7ZGMmR0MrzmjuLnKwRXo6c5r7i9qIg==" saltValue="/edmr7Jez7B9ijjcpT6urg==" spinCount="100000" sheet="1" selectLockedCells="1"/>
  <mergeCells count="16">
    <mergeCell ref="A27:I27"/>
    <mergeCell ref="A1:I1"/>
    <mergeCell ref="A21:I21"/>
    <mergeCell ref="A23:I23"/>
    <mergeCell ref="A25:I25"/>
    <mergeCell ref="A5:I5"/>
    <mergeCell ref="A12:I12"/>
    <mergeCell ref="E31:F31"/>
    <mergeCell ref="E32:F32"/>
    <mergeCell ref="E33:F33"/>
    <mergeCell ref="A32:B32"/>
    <mergeCell ref="A33:B33"/>
    <mergeCell ref="C31:D31"/>
    <mergeCell ref="C32:D32"/>
    <mergeCell ref="C33:D33"/>
    <mergeCell ref="A31:B31"/>
  </mergeCells>
  <pageMargins left="0.62992125984251968" right="0.23622047244094491" top="0.74803149606299213" bottom="0.74803149606299213" header="0.31496062992125984" footer="0.31496062992125984"/>
  <pageSetup paperSize="9" scale="95" orientation="landscape" verticalDpi="0" r:id="rId1"/>
  <headerFooter>
    <oddFooter>&amp;L&amp;"Arial,Standard"&amp;8ProCert AG  Marktgasse 65  CH-3011 Bern
Ref: &amp;F&amp;C&amp;"Arial,Standard"&amp;8Tel: +41 (0)31 560 67 67
&amp;A&amp;R&amp;"Arial,Standard"&amp;8produkte@procert.ch   www.procert.ch
&amp;P/&amp;N</oddFooter>
  </headerFooter>
  <rowBreaks count="1" manualBreakCount="1">
    <brk id="20" max="8"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DC8A9-8C5F-4A08-BF77-E8B3AD6AF6FA}">
  <sheetPr codeName="Tabelle6"/>
  <dimension ref="A1:U172"/>
  <sheetViews>
    <sheetView zoomScale="106" zoomScaleNormal="106" zoomScaleSheetLayoutView="112" workbookViewId="0">
      <selection activeCell="E44" sqref="E44"/>
    </sheetView>
  </sheetViews>
  <sheetFormatPr baseColWidth="10" defaultColWidth="11.5703125" defaultRowHeight="14.25" x14ac:dyDescent="0.2"/>
  <cols>
    <col min="1" max="1" width="8.42578125" style="47" customWidth="1"/>
    <col min="2" max="2" width="7.5703125" style="47" customWidth="1"/>
    <col min="3" max="3" width="15.42578125" style="47" customWidth="1"/>
    <col min="4" max="4" width="21.5703125" style="47" customWidth="1"/>
    <col min="5" max="5" width="31.5703125" style="47" customWidth="1"/>
    <col min="6" max="8" width="4.5703125" style="47" customWidth="1"/>
    <col min="9" max="9" width="5" style="47" customWidth="1"/>
    <col min="10" max="10" width="7.42578125" style="47" customWidth="1"/>
    <col min="11" max="11" width="7" style="47" customWidth="1"/>
    <col min="12" max="12" width="6.5703125" style="47" customWidth="1"/>
    <col min="13" max="13" width="5.5703125" style="47" customWidth="1"/>
    <col min="14" max="15" width="7.42578125" style="47" customWidth="1"/>
    <col min="16" max="16" width="5.5703125" style="47" customWidth="1"/>
    <col min="17" max="18" width="9" style="47" customWidth="1"/>
    <col min="19" max="19" width="10.5703125" style="47" customWidth="1"/>
    <col min="20" max="16384" width="11.5703125" style="47"/>
  </cols>
  <sheetData>
    <row r="1" spans="1:9" x14ac:dyDescent="0.2">
      <c r="A1" s="108" t="str">
        <f>Source!D430</f>
        <v>Date:</v>
      </c>
      <c r="B1" s="642" t="str">
        <f>IF(ISBLANK('Audit Info'!E22),"",'Audit Info'!E22)</f>
        <v/>
      </c>
      <c r="C1" s="642"/>
      <c r="D1" s="109"/>
      <c r="E1" s="426" t="str">
        <f>Source!D636</f>
        <v>Organe de certification:</v>
      </c>
      <c r="F1" s="643" t="s">
        <v>3030</v>
      </c>
      <c r="G1" s="644"/>
      <c r="H1" s="644"/>
      <c r="I1" s="645"/>
    </row>
    <row r="2" spans="1:9" ht="15" x14ac:dyDescent="0.25">
      <c r="A2" s="112"/>
      <c r="B2" s="113"/>
      <c r="D2" s="114"/>
      <c r="E2" s="49" t="str">
        <f>Source!D637</f>
        <v>Inspecteur:</v>
      </c>
      <c r="F2" s="110"/>
      <c r="G2" s="110"/>
      <c r="H2" s="110"/>
      <c r="I2" s="111"/>
    </row>
    <row r="3" spans="1:9" x14ac:dyDescent="0.2">
      <c r="A3" s="112" t="str">
        <f>Source!D431</f>
        <v>Lieu:</v>
      </c>
      <c r="B3" s="646" t="str">
        <f>IF(ISBLANK('Audit Info'!C8),"",'Audit Info'!C8)</f>
        <v/>
      </c>
      <c r="C3" s="646"/>
      <c r="D3" s="115"/>
      <c r="E3" s="464" t="str">
        <f>IF(ISBLANK('Audit Info'!C22),"",'Audit Info'!C22)</f>
        <v/>
      </c>
      <c r="F3" s="118"/>
      <c r="G3" s="118"/>
      <c r="H3" s="118"/>
      <c r="I3" s="119"/>
    </row>
    <row r="4" spans="1:9" x14ac:dyDescent="0.2">
      <c r="A4" s="116"/>
      <c r="B4" s="117"/>
      <c r="C4" s="118"/>
      <c r="D4" s="119"/>
      <c r="E4" s="120" t="str">
        <f>Source!D638</f>
        <v>N° de tél:</v>
      </c>
      <c r="F4" s="323">
        <f>'Audit Info'!C23</f>
        <v>0</v>
      </c>
      <c r="G4" s="323"/>
      <c r="H4" s="323"/>
      <c r="I4" s="324"/>
    </row>
    <row r="5" spans="1:9" ht="26.85" customHeight="1" x14ac:dyDescent="0.2">
      <c r="A5" s="647" t="str">
        <f>Source!D432</f>
        <v>Entreprise:</v>
      </c>
      <c r="B5" s="648"/>
      <c r="C5" s="110"/>
      <c r="D5" s="111"/>
      <c r="E5" s="647" t="str">
        <f>Source!D639</f>
        <v>Responsable pour Suisse Garantie:</v>
      </c>
      <c r="F5" s="648"/>
      <c r="G5" s="648"/>
      <c r="H5" s="648"/>
      <c r="I5" s="649"/>
    </row>
    <row r="6" spans="1:9" ht="18" customHeight="1" x14ac:dyDescent="0.2">
      <c r="A6" s="660"/>
      <c r="B6" s="532"/>
      <c r="D6" s="114"/>
      <c r="E6" s="402" t="str">
        <f>Source!D640</f>
        <v>Nom:</v>
      </c>
      <c r="F6" s="661" t="str">
        <f>'Audit Info'!C13&amp;" " &amp;'Audit Info'!C14</f>
        <v xml:space="preserve"> </v>
      </c>
      <c r="G6" s="661"/>
      <c r="H6" s="661"/>
      <c r="I6" s="662"/>
    </row>
    <row r="7" spans="1:9" x14ac:dyDescent="0.2">
      <c r="A7" s="121" t="str">
        <f>Source!D434</f>
        <v>Nom:</v>
      </c>
      <c r="B7" s="646" t="str">
        <f>IF(ISBLANK('Audit Info'!C5),"",'Audit Info'!C5)</f>
        <v/>
      </c>
      <c r="C7" s="646"/>
      <c r="D7" s="115"/>
      <c r="E7" s="402" t="str">
        <f>Source!D641</f>
        <v>E-mail:</v>
      </c>
      <c r="F7" s="661" t="str">
        <f>IF(ISBLANK('Audit Info'!C17),"",'Audit Info'!C17)</f>
        <v/>
      </c>
      <c r="G7" s="661"/>
      <c r="H7" s="661"/>
      <c r="I7" s="662"/>
    </row>
    <row r="8" spans="1:9" ht="12.75" customHeight="1" x14ac:dyDescent="0.2">
      <c r="A8" s="121" t="str">
        <f>Source!D435</f>
        <v>Rue:</v>
      </c>
      <c r="B8" s="663" t="str">
        <f>IF(ISBLANK('Audit Info'!C6),"",'Audit Info'!C6)</f>
        <v/>
      </c>
      <c r="C8" s="663"/>
      <c r="D8" s="122"/>
      <c r="E8" s="660" t="str">
        <f>Source!D642</f>
        <v>Autres collaborateurs interrogés et leur fonction:</v>
      </c>
      <c r="F8" s="532"/>
      <c r="G8" s="532"/>
      <c r="H8" s="532"/>
      <c r="I8" s="664"/>
    </row>
    <row r="9" spans="1:9" ht="12.75" customHeight="1" x14ac:dyDescent="0.2">
      <c r="A9" s="121" t="str">
        <f>Source!D436</f>
        <v>NPA/lieu:</v>
      </c>
      <c r="B9" s="650" t="str">
        <f>'Audit Info'!C7&amp;" " &amp;'Audit Info'!C8</f>
        <v xml:space="preserve"> </v>
      </c>
      <c r="C9" s="650"/>
      <c r="D9" s="123"/>
      <c r="E9" s="651"/>
      <c r="F9" s="652"/>
      <c r="G9" s="652"/>
      <c r="H9" s="652"/>
      <c r="I9" s="653"/>
    </row>
    <row r="10" spans="1:9" ht="26.85" customHeight="1" x14ac:dyDescent="0.2">
      <c r="A10" s="654" t="str">
        <f>Source!D437</f>
        <v>Type d'audit:</v>
      </c>
      <c r="B10" s="655"/>
      <c r="C10" s="655"/>
      <c r="D10" s="466" t="str">
        <f>Source!D427</f>
        <v>Admission</v>
      </c>
      <c r="E10" s="467" t="str">
        <f>Source!D428</f>
        <v>Surveillance</v>
      </c>
      <c r="F10" s="665" t="str">
        <f>Source!D429</f>
        <v>Re-certification</v>
      </c>
      <c r="G10" s="665"/>
      <c r="H10" s="665"/>
      <c r="I10" s="666"/>
    </row>
    <row r="11" spans="1:9" ht="24.75" customHeight="1" x14ac:dyDescent="0.2">
      <c r="A11" s="647" t="str">
        <f>Source!D439</f>
        <v>Produits dans le domaine Suisse Garantie:</v>
      </c>
      <c r="B11" s="648"/>
      <c r="C11" s="648"/>
      <c r="D11" s="649"/>
      <c r="E11" s="647" t="str">
        <f>Source!D643</f>
        <v>Documents de référence dans leurs versions actuelles:</v>
      </c>
      <c r="F11" s="648"/>
      <c r="G11" s="648"/>
      <c r="H11" s="648"/>
      <c r="I11" s="649"/>
    </row>
    <row r="12" spans="1:9" ht="20.100000000000001" customHeight="1" x14ac:dyDescent="0.2">
      <c r="A12" s="112"/>
      <c r="B12" s="656" t="str">
        <f>Source!D530</f>
        <v>Plantes d'ornement</v>
      </c>
      <c r="C12" s="656"/>
      <c r="D12" s="468" t="str">
        <f>Source!D626</f>
        <v>Plantes de pépinières</v>
      </c>
      <c r="E12" s="657" t="str">
        <f>Source!D644</f>
        <v xml:space="preserve">• Règlement général AMS </v>
      </c>
      <c r="F12" s="658"/>
      <c r="G12" s="658"/>
      <c r="H12" s="658"/>
      <c r="I12" s="659"/>
    </row>
    <row r="13" spans="1:9" ht="20.100000000000001" customHeight="1" x14ac:dyDescent="0.2">
      <c r="A13" s="112"/>
      <c r="B13" s="676" t="str">
        <f>Source!D531</f>
        <v>plantes de saison et de balcon</v>
      </c>
      <c r="C13" s="676"/>
      <c r="D13" s="469" t="str">
        <f>Source!D627</f>
        <v>Arbustes (0.5-1m)
et couvre-sol</v>
      </c>
      <c r="E13" s="657" t="str">
        <f>Source!D645</f>
        <v>• Manuel de présentation graphique AMS</v>
      </c>
      <c r="F13" s="658"/>
      <c r="G13" s="658"/>
      <c r="H13" s="658"/>
      <c r="I13" s="659"/>
    </row>
    <row r="14" spans="1:9" ht="20.100000000000001" customHeight="1" x14ac:dyDescent="0.2">
      <c r="A14" s="112"/>
      <c r="B14" s="676" t="str">
        <f>Source!D532</f>
        <v>plantes en pots</v>
      </c>
      <c r="C14" s="676"/>
      <c r="D14" s="470" t="str">
        <f>Source!D628</f>
        <v>Plantes pour haies</v>
      </c>
      <c r="E14" s="657" t="str">
        <f>Source!D646</f>
        <v>• Règlement des sanctions AMS</v>
      </c>
      <c r="F14" s="658"/>
      <c r="G14" s="658"/>
      <c r="H14" s="658"/>
      <c r="I14" s="659"/>
    </row>
    <row r="15" spans="1:9" ht="20.100000000000001" customHeight="1" x14ac:dyDescent="0.2">
      <c r="A15" s="112"/>
      <c r="B15" s="676" t="str">
        <f>Source!D533</f>
        <v>plantes vertes</v>
      </c>
      <c r="C15" s="676"/>
      <c r="D15" s="470" t="str">
        <f>Source!D629</f>
        <v>Conifères</v>
      </c>
      <c r="E15" s="657" t="str">
        <f>Source!D647</f>
        <v>• Règlement de la branche horticulture</v>
      </c>
      <c r="F15" s="658"/>
      <c r="G15" s="658"/>
      <c r="H15" s="658"/>
      <c r="I15" s="659"/>
    </row>
    <row r="16" spans="1:9" ht="33.6" customHeight="1" x14ac:dyDescent="0.2">
      <c r="A16" s="112"/>
      <c r="B16" s="676" t="str">
        <f>Source!D534</f>
        <v>fleurs coupées</v>
      </c>
      <c r="C16" s="676"/>
      <c r="D16" s="469" t="str">
        <f>Source!D630</f>
        <v>Feuillus
(caduques et persistants)</v>
      </c>
      <c r="E16" s="677"/>
      <c r="F16" s="646"/>
      <c r="G16" s="646"/>
      <c r="H16" s="646"/>
      <c r="I16" s="678"/>
    </row>
    <row r="17" spans="1:9" ht="20.100000000000001" customHeight="1" x14ac:dyDescent="0.2">
      <c r="A17" s="112"/>
      <c r="B17" s="676" t="str">
        <f>Source!D535</f>
        <v>Plantes vivaces/herbes ornementales 
(sans les arbustes à couper)</v>
      </c>
      <c r="C17" s="676"/>
      <c r="D17" s="469" t="str">
        <f>Source!D631</f>
        <v>Arbres fruitiers 
et petits fruits</v>
      </c>
      <c r="E17" s="124"/>
      <c r="F17" s="125"/>
      <c r="G17" s="125"/>
      <c r="H17" s="125"/>
      <c r="I17" s="115"/>
    </row>
    <row r="18" spans="1:9" ht="20.100000000000001" customHeight="1" x14ac:dyDescent="0.2">
      <c r="A18" s="126"/>
      <c r="B18" s="679" t="str">
        <f>Source!D536</f>
        <v>jeunes plants de légumes</v>
      </c>
      <c r="C18" s="679"/>
      <c r="D18" s="471" t="str">
        <f>Source!D632</f>
        <v>Rosiers</v>
      </c>
      <c r="E18" s="651"/>
      <c r="F18" s="652"/>
      <c r="G18" s="652"/>
      <c r="H18" s="652"/>
      <c r="I18" s="653"/>
    </row>
    <row r="19" spans="1:9" s="3" customFormat="1" ht="12.75" x14ac:dyDescent="0.2">
      <c r="A19" s="127"/>
      <c r="B19" s="127"/>
      <c r="C19" s="127"/>
      <c r="D19" s="127"/>
    </row>
    <row r="20" spans="1:9" ht="17.100000000000001" customHeight="1" x14ac:dyDescent="0.2">
      <c r="A20" s="128" t="str">
        <f>Source!D440</f>
        <v>Légende:</v>
      </c>
      <c r="B20" s="129" t="str">
        <f>Source!D537</f>
        <v xml:space="preserve">AMS = Agro-Marketing Suisse </v>
      </c>
      <c r="C20" s="130"/>
      <c r="D20" s="130"/>
      <c r="E20" s="129" t="str">
        <f>Source!D649</f>
        <v>RG = Règlement général</v>
      </c>
      <c r="F20" s="110"/>
      <c r="G20" s="110"/>
      <c r="H20" s="110"/>
      <c r="I20" s="111"/>
    </row>
    <row r="21" spans="1:9" ht="17.100000000000001" customHeight="1" x14ac:dyDescent="0.2">
      <c r="A21" s="131"/>
      <c r="B21" s="132" t="str">
        <f>Source!D538</f>
        <v>MP = Manuel de présentation graphique</v>
      </c>
      <c r="C21" s="56"/>
      <c r="D21" s="56"/>
      <c r="E21" s="132" t="str">
        <f>Source!D650</f>
        <v>SGA = Suisse Garantie</v>
      </c>
      <c r="I21" s="114"/>
    </row>
    <row r="22" spans="1:9" ht="17.100000000000001" customHeight="1" x14ac:dyDescent="0.2">
      <c r="A22" s="131"/>
      <c r="B22" s="132" t="str">
        <f>Source!D539</f>
        <v>RS = Règlement sectoriel</v>
      </c>
      <c r="C22" s="56"/>
      <c r="D22" s="56"/>
      <c r="E22" s="132" t="str">
        <f>Source!D651</f>
        <v>Pres. = Prescription</v>
      </c>
      <c r="I22" s="114"/>
    </row>
    <row r="23" spans="1:9" ht="17.100000000000001" customHeight="1" x14ac:dyDescent="0.2">
      <c r="A23" s="133"/>
      <c r="B23" s="132" t="str">
        <f>Source!D540</f>
        <v>crit. = Exigence critique</v>
      </c>
      <c r="C23" s="56"/>
      <c r="D23" s="56"/>
      <c r="E23" s="132" t="str">
        <f>Source!D652</f>
        <v>nc = Exigence non critique</v>
      </c>
      <c r="I23" s="114"/>
    </row>
    <row r="24" spans="1:9" ht="17.100000000000001" customHeight="1" x14ac:dyDescent="0.2">
      <c r="A24" s="133"/>
      <c r="B24" s="132" t="str">
        <f>Source!D542</f>
        <v>N = Non-conformités et mesures à prendre</v>
      </c>
      <c r="C24" s="56"/>
      <c r="D24" s="56"/>
      <c r="E24" s="56"/>
      <c r="I24" s="114"/>
    </row>
    <row r="25" spans="1:9" ht="17.100000000000001" customHeight="1" x14ac:dyDescent="0.2">
      <c r="A25" s="133"/>
      <c r="B25" s="132" t="str">
        <f>Source!D543</f>
        <v>E = Exigences spécifiques à l’entreprise: à respecter en permanence !</v>
      </c>
      <c r="C25" s="56"/>
      <c r="D25" s="56"/>
      <c r="E25" s="56"/>
      <c r="I25" s="114"/>
    </row>
    <row r="26" spans="1:9" ht="17.100000000000001" customHeight="1" x14ac:dyDescent="0.2">
      <c r="A26" s="134"/>
      <c r="B26" s="135" t="str">
        <f>Source!D541</f>
        <v>R = Recommandations et remarques non contraignantes</v>
      </c>
      <c r="C26" s="136"/>
      <c r="D26" s="136"/>
      <c r="E26" s="136"/>
      <c r="F26" s="118"/>
      <c r="G26" s="118"/>
      <c r="H26" s="118"/>
      <c r="I26" s="119"/>
    </row>
    <row r="27" spans="1:9" ht="19.350000000000001" customHeight="1" x14ac:dyDescent="0.25">
      <c r="A27" s="137" t="str">
        <f>Source!D441</f>
        <v>A: Généralités</v>
      </c>
    </row>
    <row r="28" spans="1:9" ht="12" customHeight="1" x14ac:dyDescent="0.2">
      <c r="A28" s="5" t="str">
        <f>Source!D442</f>
        <v>Indications générales, règlement sectoriel et état de l’information</v>
      </c>
    </row>
    <row r="29" spans="1:9" ht="24.6" customHeight="1" x14ac:dyDescent="0.2">
      <c r="A29" s="667" t="str">
        <f>Source!D443</f>
        <v>Objet du contrôle</v>
      </c>
      <c r="B29" s="668"/>
      <c r="C29" s="668"/>
      <c r="D29" s="138"/>
      <c r="E29" s="139" t="str">
        <f>Source!D653</f>
        <v>Preuve / non-conformité</v>
      </c>
      <c r="F29" s="669" t="str">
        <f>Source!D689</f>
        <v>rempli</v>
      </c>
      <c r="G29" s="670"/>
      <c r="H29" s="671" t="str">
        <f>Source!D755</f>
        <v>Pas appli-cable</v>
      </c>
      <c r="I29" s="140" t="str">
        <f>Source!D767</f>
        <v>Pres. 
+ N°</v>
      </c>
    </row>
    <row r="30" spans="1:9" ht="15" customHeight="1" x14ac:dyDescent="0.2">
      <c r="A30" s="116"/>
      <c r="B30" s="117"/>
      <c r="C30" s="117"/>
      <c r="D30" s="141"/>
      <c r="E30" s="103"/>
      <c r="F30" s="142" t="str">
        <f>Source!D690</f>
        <v>oui</v>
      </c>
      <c r="G30" s="143" t="str">
        <f>Source!D735</f>
        <v>non</v>
      </c>
      <c r="H30" s="672"/>
      <c r="I30" s="140" t="str">
        <f>Source!D768</f>
        <v>(NER)</v>
      </c>
    </row>
    <row r="31" spans="1:9" ht="25.5" customHeight="1" x14ac:dyDescent="0.2">
      <c r="A31" s="673" t="str">
        <f>Source!D444</f>
        <v>L’entreprise est en possession des versions actuelles du règlement général AMS et du règlement sectoriel.</v>
      </c>
      <c r="B31" s="674"/>
      <c r="C31" s="674"/>
      <c r="D31" s="675"/>
      <c r="E31" s="206"/>
      <c r="F31" s="144" t="str">
        <f>Source!D691</f>
        <v xml:space="preserve">
nc</v>
      </c>
      <c r="G31" s="144"/>
      <c r="H31" s="145"/>
      <c r="I31" s="472"/>
    </row>
    <row r="32" spans="1:9" ht="46.5" customHeight="1" x14ac:dyDescent="0.2">
      <c r="A32" s="673" t="str">
        <f>Source!D445</f>
        <v>Les responsables et les collaborateurs concernés disposent des informations / instructions nécessaires sur le programme Suisse Garantie (séparation des différents types de produits / étiquetage).</v>
      </c>
      <c r="B32" s="674"/>
      <c r="C32" s="674"/>
      <c r="D32" s="675"/>
      <c r="E32" s="206"/>
      <c r="F32" s="144" t="str">
        <f>Source!D692</f>
        <v xml:space="preserve">
nc</v>
      </c>
      <c r="G32" s="144"/>
      <c r="H32" s="145"/>
      <c r="I32" s="472"/>
    </row>
    <row r="33" spans="1:9" ht="18" customHeight="1" x14ac:dyDescent="0.2">
      <c r="A33" s="5" t="str">
        <f>Source!D446</f>
        <v>Points en suspens / Prescriptions découlant de l’audit précédent</v>
      </c>
      <c r="F33" s="147"/>
    </row>
    <row r="34" spans="1:9" ht="33" customHeight="1" x14ac:dyDescent="0.2">
      <c r="A34" s="673" t="str">
        <f>Source!D447</f>
        <v>Le précédent audit n’a débouché sur aucune mesure à prendre / les points en suspens ont été réglés dans les délais impartis.</v>
      </c>
      <c r="B34" s="674"/>
      <c r="C34" s="674"/>
      <c r="D34" s="675"/>
      <c r="E34" s="206"/>
      <c r="F34" s="144" t="str">
        <f>Source!D694</f>
        <v xml:space="preserve">
crit.</v>
      </c>
      <c r="G34" s="144"/>
      <c r="H34" s="144"/>
      <c r="I34" s="472"/>
    </row>
    <row r="35" spans="1:9" ht="18" customHeight="1" x14ac:dyDescent="0.2">
      <c r="A35" s="5" t="str">
        <f>Source!D448</f>
        <v>Systèmes de communication</v>
      </c>
      <c r="F35" s="147"/>
    </row>
    <row r="36" spans="1:9" ht="39" customHeight="1" x14ac:dyDescent="0.2">
      <c r="A36" s="673" t="str">
        <f>Source!D449</f>
        <v>La communication de l’entreprise reflète les contenus des documents de référence Suisse Garantie. Ils ne comportent pas d’affirmations erronées ou trompeuses.</v>
      </c>
      <c r="B36" s="674"/>
      <c r="C36" s="674"/>
      <c r="D36" s="675"/>
      <c r="E36" s="206"/>
      <c r="F36" s="144" t="str">
        <f>Source!D694</f>
        <v xml:space="preserve">
crit.</v>
      </c>
      <c r="G36" s="144"/>
      <c r="H36" s="146"/>
      <c r="I36" s="472"/>
    </row>
    <row r="37" spans="1:9" ht="19.5" customHeight="1" x14ac:dyDescent="0.2">
      <c r="A37" s="5" t="str">
        <f>Source!D450</f>
        <v>Réclamations au sujet de Suisse Garantie</v>
      </c>
    </row>
    <row r="38" spans="1:9" ht="30" customHeight="1" x14ac:dyDescent="0.2">
      <c r="A38" s="673" t="str">
        <f>Source!D451</f>
        <v>Il existe une procédure d’enregistrement et de traitement des réclamations efficace.</v>
      </c>
      <c r="B38" s="674"/>
      <c r="C38" s="674"/>
      <c r="D38" s="675"/>
      <c r="E38" s="206"/>
      <c r="F38" s="148" t="str">
        <f>Source!D695</f>
        <v xml:space="preserve">
nc</v>
      </c>
      <c r="G38" s="144"/>
      <c r="H38" s="145"/>
      <c r="I38" s="472"/>
    </row>
    <row r="39" spans="1:9" ht="22.5" customHeight="1" x14ac:dyDescent="0.2">
      <c r="A39" s="525"/>
      <c r="B39" s="525"/>
      <c r="C39" s="525"/>
      <c r="D39" s="525"/>
      <c r="E39" s="526"/>
      <c r="F39" s="527"/>
      <c r="G39" s="528"/>
      <c r="I39" s="529"/>
    </row>
    <row r="40" spans="1:9" ht="15.75" x14ac:dyDescent="0.25">
      <c r="A40" s="151" t="str">
        <f>Source!D456</f>
        <v>B. Exigences recoupant le règlement sectoriel (RG &amp; MP)</v>
      </c>
    </row>
    <row r="41" spans="1:9" ht="12" customHeight="1" x14ac:dyDescent="0.2">
      <c r="A41" s="5" t="str">
        <f>Source!D457</f>
        <v>Étiquetage</v>
      </c>
    </row>
    <row r="42" spans="1:9" ht="24" customHeight="1" x14ac:dyDescent="0.2">
      <c r="A42" s="152" t="str">
        <f>Source!D458</f>
        <v>Art.</v>
      </c>
      <c r="B42" s="667" t="str">
        <f>Source!D544</f>
        <v>Objet du contrôle</v>
      </c>
      <c r="C42" s="668"/>
      <c r="D42" s="693"/>
      <c r="E42" s="153" t="str">
        <f>Source!D656</f>
        <v>Preuve / non-conformité</v>
      </c>
      <c r="F42" s="669" t="str">
        <f>Source!D698</f>
        <v>rempli</v>
      </c>
      <c r="G42" s="670"/>
      <c r="H42" s="671" t="str">
        <f>Source!D756</f>
        <v>Pas appli-cable</v>
      </c>
      <c r="I42" s="140" t="str">
        <f>Source!D769</f>
        <v>Pres. 
+ N°</v>
      </c>
    </row>
    <row r="43" spans="1:9" ht="12.75" customHeight="1" x14ac:dyDescent="0.2">
      <c r="A43" s="154"/>
      <c r="B43" s="116"/>
      <c r="C43" s="117"/>
      <c r="D43" s="117"/>
      <c r="E43" s="155" t="str">
        <f>Source!D657</f>
        <v>Ajouter des exemples</v>
      </c>
      <c r="F43" s="156" t="str">
        <f>Source!D699</f>
        <v>oui</v>
      </c>
      <c r="G43" s="156" t="str">
        <f>Source!D736</f>
        <v>non</v>
      </c>
      <c r="H43" s="672"/>
      <c r="I43" s="140" t="str">
        <f>Source!D768</f>
        <v>(NER)</v>
      </c>
    </row>
    <row r="44" spans="1:9" ht="69.75" customHeight="1" x14ac:dyDescent="0.2">
      <c r="A44" s="157" t="str">
        <f>Source!D459</f>
        <v>RG
3.1.1
6.3 
&amp; MP</v>
      </c>
      <c r="B44" s="680" t="str">
        <f>Source!D545</f>
        <v>Les informations suivantes figurent sur l’étiquette / ou l’emballage:
-   Nom de l’entreprise autorisée ou son N° d’agrément
     (N° AMS)
-   Nom de l’organisme de certification 
-   Marque de garantie Suisse Garantie (Logo)</v>
      </c>
      <c r="C44" s="681"/>
      <c r="D44" s="682"/>
      <c r="E44" s="213"/>
      <c r="F44" s="158" t="str">
        <f>Source!D700</f>
        <v xml:space="preserve">
nc</v>
      </c>
      <c r="G44" s="144"/>
      <c r="H44" s="144"/>
      <c r="I44" s="472"/>
    </row>
    <row r="45" spans="1:9" ht="35.85" customHeight="1" x14ac:dyDescent="0.2">
      <c r="A45" s="683" t="str">
        <f>Source!D460</f>
        <v>RG
3.1.1 
&amp; MP</v>
      </c>
      <c r="B45" s="685" t="str">
        <f>Source!D546</f>
        <v>L’utilisation de la marque de garantie respecte les prescriptions du manuel de présentation graphique d'AMS.</v>
      </c>
      <c r="C45" s="686"/>
      <c r="D45" s="687"/>
      <c r="E45" s="688" t="str">
        <f>Source!D658</f>
        <v>- au moins 10mm
- écriture noire
- fond blanc, angles arrondi
- drapeau rouge ou noir
- sur arrière-fond blanc ou
   transparent: cadre noir</v>
      </c>
      <c r="F45" s="159" t="str">
        <f>Source!D701</f>
        <v xml:space="preserve">
nc</v>
      </c>
      <c r="G45" s="160"/>
      <c r="H45" s="160"/>
      <c r="I45" s="473"/>
    </row>
    <row r="46" spans="1:9" ht="36.75" customHeight="1" x14ac:dyDescent="0.2">
      <c r="A46" s="684"/>
      <c r="B46" s="690" t="str">
        <f>Source!D547</f>
        <v xml:space="preserve">(D’autres informations peuvent être ajoutées à la marque pour autant qu’elles ne modifient pas le logotype et que le corps de la police ne soit pas supérieur à celui utilisé pour le logotype) </v>
      </c>
      <c r="C46" s="691"/>
      <c r="D46" s="692"/>
      <c r="E46" s="689"/>
      <c r="F46" s="161"/>
      <c r="G46" s="161"/>
      <c r="H46" s="161"/>
      <c r="I46" s="474"/>
    </row>
    <row r="47" spans="1:9" ht="48" customHeight="1" x14ac:dyDescent="0.2">
      <c r="A47" s="157" t="str">
        <f>Source!D461</f>
        <v>RG
3.1.1</v>
      </c>
      <c r="B47" s="673" t="str">
        <f>Source!D548</f>
        <v>Tous les achats et ventes de marchandises SGA sont documentés et déclarés sur les documents de livraison (bulletin de livraison, facture) (Suisse Garantie, SGA ou SG dans le fichier d'articles).</v>
      </c>
      <c r="C47" s="674"/>
      <c r="D47" s="675"/>
      <c r="E47" s="214"/>
      <c r="F47" s="144" t="str">
        <f>Source!D702</f>
        <v xml:space="preserve">
nc</v>
      </c>
      <c r="G47" s="144"/>
      <c r="H47" s="144"/>
      <c r="I47" s="472"/>
    </row>
    <row r="48" spans="1:9" ht="17.25" customHeight="1" x14ac:dyDescent="0.2">
      <c r="A48" s="5" t="str">
        <f>Source!D462</f>
        <v>Exigences communes pour la provenance, la transformation, les PER et les OGM (y c. ajouts du secteur)</v>
      </c>
    </row>
    <row r="49" spans="1:21" ht="24.6" customHeight="1" x14ac:dyDescent="0.2">
      <c r="A49" s="152" t="str">
        <f>Source!D463</f>
        <v>Art.</v>
      </c>
      <c r="B49" s="667" t="str">
        <f>Source!D549</f>
        <v>Objet du contrôle</v>
      </c>
      <c r="C49" s="668"/>
      <c r="D49" s="693"/>
      <c r="E49" s="139" t="str">
        <f>Source!D659</f>
        <v>Preuve / non-conformité</v>
      </c>
      <c r="F49" s="669" t="str">
        <f>Source!D703</f>
        <v>rempli</v>
      </c>
      <c r="G49" s="670"/>
      <c r="H49" s="671" t="str">
        <f>Source!D757</f>
        <v>Pas appli-cable</v>
      </c>
      <c r="I49" s="140" t="str">
        <f>Source!D771</f>
        <v>Pres. 
+ N°</v>
      </c>
    </row>
    <row r="50" spans="1:21" ht="15" customHeight="1" x14ac:dyDescent="0.2">
      <c r="A50" s="154"/>
      <c r="B50" s="116"/>
      <c r="C50" s="117"/>
      <c r="D50" s="141"/>
      <c r="E50" s="163" t="str">
        <f>Source!D660</f>
        <v>Ajouter la liste des fournisseurs</v>
      </c>
      <c r="F50" s="142" t="str">
        <f>Source!D704</f>
        <v>oui</v>
      </c>
      <c r="G50" s="143" t="str">
        <f>Source!D737</f>
        <v>non</v>
      </c>
      <c r="H50" s="672"/>
      <c r="I50" s="140" t="str">
        <f>Source!D768</f>
        <v>(NER)</v>
      </c>
    </row>
    <row r="51" spans="1:21" ht="15.6" customHeight="1" x14ac:dyDescent="0.2">
      <c r="A51" s="683" t="str">
        <f>Source!D464</f>
        <v>RG
3.1.1 
&amp; RS
 3.2.1</v>
      </c>
      <c r="B51" s="695" t="str">
        <f>Source!D550</f>
        <v>Provenance suisse:</v>
      </c>
      <c r="C51" s="696"/>
      <c r="D51" s="697"/>
      <c r="E51" s="705"/>
      <c r="F51" s="160"/>
      <c r="G51" s="160"/>
      <c r="H51" s="160"/>
      <c r="I51" s="710"/>
    </row>
    <row r="52" spans="1:21" ht="37.35" customHeight="1" x14ac:dyDescent="0.2">
      <c r="A52" s="694"/>
      <c r="B52" s="707" t="str">
        <f>Source!D551</f>
        <v>Les plantes d'ornement sont cultivées au moins 80 % du temps en Suisse. Pour le règlement des régions avoisinantes voir RS + RG.</v>
      </c>
      <c r="C52" s="708"/>
      <c r="D52" s="709"/>
      <c r="E52" s="706"/>
      <c r="F52" s="161" t="str">
        <f>Source!D705</f>
        <v xml:space="preserve">
crit.</v>
      </c>
      <c r="G52" s="161"/>
      <c r="H52" s="161"/>
      <c r="I52" s="711"/>
    </row>
    <row r="53" spans="1:21" ht="49.5" customHeight="1" x14ac:dyDescent="0.2">
      <c r="A53" s="684"/>
      <c r="B53" s="707" t="str">
        <f>Source!D552</f>
        <v>Les plantes issues de pépinières portant la marque Suisse Garantie doivent être élevées ou empotées en Suisse. Sont inclus la principauté du Liechtenstein ainsi que les enclaves douanières (Büsingen)</v>
      </c>
      <c r="C53" s="708"/>
      <c r="D53" s="709"/>
      <c r="E53" s="215"/>
      <c r="F53" s="164" t="str">
        <f>Source!D706</f>
        <v xml:space="preserve">
crit.</v>
      </c>
      <c r="G53" s="161"/>
      <c r="H53" s="161"/>
      <c r="I53" s="474"/>
      <c r="J53" s="150"/>
      <c r="K53" s="150"/>
    </row>
    <row r="54" spans="1:21" ht="15.6" customHeight="1" x14ac:dyDescent="0.2">
      <c r="A54" s="683" t="str">
        <f>Source!D465</f>
        <v>RG
3.1.1 
&amp; RS
 3.2.1</v>
      </c>
      <c r="B54" s="695" t="str">
        <f>Source!D553</f>
        <v>PER ou exigences comparables:</v>
      </c>
      <c r="C54" s="696"/>
      <c r="D54" s="696"/>
      <c r="E54" s="697"/>
      <c r="F54" s="165"/>
      <c r="G54" s="698"/>
      <c r="H54" s="698"/>
      <c r="I54" s="700"/>
      <c r="J54" s="150"/>
      <c r="K54" s="150"/>
      <c r="L54" s="150"/>
      <c r="N54" s="150"/>
      <c r="O54" s="150"/>
      <c r="P54" s="150"/>
      <c r="Q54" s="150"/>
      <c r="R54" s="150"/>
      <c r="S54" s="150"/>
      <c r="U54" s="218"/>
    </row>
    <row r="55" spans="1:21" ht="34.5" customHeight="1" x14ac:dyDescent="0.2">
      <c r="A55" s="694"/>
      <c r="B55" s="702" t="str">
        <f>Source!D554</f>
        <v>L'exploitation remplit au moins quatre des huit points listés ci-dessous concernant les exigences PER (Les entreprises sans cultures de plein champ doivent remplir 3 des 8 points):</v>
      </c>
      <c r="C55" s="703"/>
      <c r="D55" s="703"/>
      <c r="E55" s="704"/>
      <c r="F55" s="166" t="str">
        <f>Source!D707</f>
        <v>crit.</v>
      </c>
      <c r="G55" s="699"/>
      <c r="H55" s="699"/>
      <c r="I55" s="701"/>
      <c r="J55" s="150"/>
      <c r="K55" s="150"/>
      <c r="L55" s="167"/>
      <c r="M55" s="167"/>
      <c r="N55" s="167"/>
      <c r="O55" s="167"/>
      <c r="P55" s="167"/>
      <c r="Q55" s="167"/>
      <c r="R55" s="167"/>
      <c r="S55" s="167"/>
    </row>
    <row r="56" spans="1:21" ht="23.25" customHeight="1" x14ac:dyDescent="0.2">
      <c r="A56" s="168"/>
      <c r="B56" s="169"/>
      <c r="C56" s="703" t="str">
        <f>Source!D595</f>
        <v>Une fumure basée sur des analyses de sol et sur des chiffres reconnus de consommation si disponibles (SwissGAP Horti, Chap. 5 rempli).</v>
      </c>
      <c r="D56" s="703"/>
      <c r="E56" s="703"/>
      <c r="F56" s="170"/>
      <c r="G56" s="170"/>
      <c r="H56" s="170"/>
      <c r="I56" s="171"/>
      <c r="J56" s="150"/>
      <c r="K56" s="150"/>
      <c r="L56" s="150"/>
      <c r="M56" s="150"/>
      <c r="N56" s="150"/>
      <c r="O56" s="150"/>
      <c r="P56" s="150"/>
      <c r="Q56" s="150"/>
      <c r="R56" s="150"/>
      <c r="S56" s="150"/>
    </row>
    <row r="57" spans="1:21" ht="14.1" customHeight="1" x14ac:dyDescent="0.2">
      <c r="A57" s="168"/>
      <c r="B57" s="169"/>
      <c r="C57" s="703" t="str">
        <f>Source!D596</f>
        <v>Preuve de surfaces de promotion de la biodiversité</v>
      </c>
      <c r="D57" s="703"/>
      <c r="E57" s="703"/>
      <c r="F57" s="170"/>
      <c r="G57" s="170"/>
      <c r="H57" s="170"/>
      <c r="I57" s="171"/>
      <c r="J57" s="150"/>
      <c r="K57" s="150"/>
      <c r="L57" s="150"/>
      <c r="M57" s="150"/>
      <c r="N57" s="150"/>
      <c r="O57" s="150"/>
      <c r="P57" s="150"/>
      <c r="Q57" s="150"/>
      <c r="R57" s="150"/>
      <c r="S57" s="150"/>
    </row>
    <row r="58" spans="1:21" ht="12.75" customHeight="1" x14ac:dyDescent="0.2">
      <c r="A58" s="168"/>
      <c r="B58" s="169"/>
      <c r="C58" s="712" t="str">
        <f>Source!D597</f>
        <v>Chapitres 12 SwissGAPHorticulture rempli</v>
      </c>
      <c r="D58" s="712"/>
      <c r="E58" s="712"/>
      <c r="F58" s="170"/>
      <c r="G58" s="170"/>
      <c r="H58" s="170"/>
      <c r="I58" s="171"/>
      <c r="K58" s="150"/>
      <c r="L58" s="150"/>
      <c r="M58" s="150"/>
      <c r="N58" s="150"/>
      <c r="O58" s="150"/>
      <c r="P58" s="150"/>
      <c r="Q58" s="150"/>
      <c r="R58" s="150"/>
      <c r="S58" s="150"/>
    </row>
    <row r="59" spans="1:21" ht="12.75" customHeight="1" x14ac:dyDescent="0.2">
      <c r="A59" s="168"/>
      <c r="B59" s="169"/>
      <c r="C59" s="712" t="str">
        <f>Source!D598</f>
        <v>La qualité des surfaces de promotion de la biodiversité correspond aux exigences</v>
      </c>
      <c r="D59" s="712"/>
      <c r="E59" s="712"/>
      <c r="F59" s="170"/>
      <c r="G59" s="170"/>
      <c r="H59" s="170"/>
      <c r="I59" s="171"/>
      <c r="K59" s="150"/>
      <c r="L59" s="150"/>
      <c r="M59" s="150"/>
      <c r="N59" s="150"/>
      <c r="O59" s="150"/>
      <c r="P59" s="150"/>
      <c r="Q59" s="150"/>
      <c r="R59" s="150"/>
      <c r="S59" s="150"/>
    </row>
    <row r="60" spans="1:21" ht="14.1" customHeight="1" x14ac:dyDescent="0.2">
      <c r="A60" s="168"/>
      <c r="B60" s="169"/>
      <c r="C60" s="703" t="str">
        <f>Source!D599</f>
        <v>Preuve d’une rotation des cultures adéquate (SGAP Horti, PC 3.1 rempli)</v>
      </c>
      <c r="D60" s="703"/>
      <c r="E60" s="703"/>
      <c r="F60" s="170"/>
      <c r="G60" s="170"/>
      <c r="H60" s="170"/>
      <c r="I60" s="171"/>
      <c r="J60" s="150"/>
      <c r="K60" s="150"/>
      <c r="L60" s="150"/>
      <c r="M60" s="150"/>
      <c r="N60" s="150"/>
      <c r="O60" s="150"/>
      <c r="P60" s="150"/>
      <c r="Q60" s="150"/>
      <c r="R60" s="150"/>
      <c r="S60" s="150"/>
    </row>
    <row r="61" spans="1:21" ht="14.1" customHeight="1" x14ac:dyDescent="0.2">
      <c r="A61" s="168"/>
      <c r="B61" s="169"/>
      <c r="C61" s="703" t="str">
        <f>Source!D600</f>
        <v>Preuve de mesures pour la protection du sol</v>
      </c>
      <c r="D61" s="703"/>
      <c r="E61" s="703"/>
      <c r="F61" s="170"/>
      <c r="G61" s="170"/>
      <c r="H61" s="170"/>
      <c r="I61" s="171"/>
      <c r="J61" s="150"/>
      <c r="K61" s="150"/>
      <c r="L61" s="150"/>
      <c r="M61" s="150"/>
      <c r="N61" s="150"/>
      <c r="O61" s="150"/>
      <c r="P61" s="150"/>
      <c r="Q61" s="150"/>
      <c r="R61" s="150"/>
      <c r="S61" s="150"/>
    </row>
    <row r="62" spans="1:21" ht="12.75" customHeight="1" x14ac:dyDescent="0.2">
      <c r="A62" s="168"/>
      <c r="B62" s="169"/>
      <c r="C62" s="712" t="str">
        <f>Source!D601</f>
        <v>Chapitre 3 des directives SwissGAPHorticulture rempli</v>
      </c>
      <c r="D62" s="712"/>
      <c r="E62" s="712"/>
      <c r="F62" s="170"/>
      <c r="G62" s="170"/>
      <c r="H62" s="170"/>
      <c r="I62" s="171"/>
      <c r="K62" s="150"/>
      <c r="L62" s="150"/>
      <c r="M62" s="150"/>
      <c r="N62" s="150"/>
      <c r="O62" s="150"/>
      <c r="P62" s="150"/>
      <c r="Q62" s="150"/>
      <c r="R62" s="150"/>
      <c r="S62" s="150"/>
    </row>
    <row r="63" spans="1:21" ht="25.35" customHeight="1" x14ac:dyDescent="0.2">
      <c r="A63" s="168"/>
      <c r="B63" s="169"/>
      <c r="C63" s="712" t="str">
        <f>Source!D602</f>
        <v>Les surfaces en friche et surfaces entre les cultures sont ensemencées ou recouvertes avec du mulch à au moins 50 % pendant la période hivernale</v>
      </c>
      <c r="D63" s="712"/>
      <c r="E63" s="712"/>
      <c r="F63" s="170"/>
      <c r="G63" s="170"/>
      <c r="H63" s="170"/>
      <c r="I63" s="171"/>
      <c r="K63" s="150"/>
      <c r="L63" s="150"/>
      <c r="M63" s="150"/>
      <c r="N63" s="150"/>
      <c r="O63" s="150"/>
      <c r="P63" s="150"/>
      <c r="Q63" s="150"/>
      <c r="R63" s="150"/>
      <c r="S63" s="150"/>
    </row>
    <row r="64" spans="1:21" ht="22.5" customHeight="1" x14ac:dyDescent="0.2">
      <c r="A64" s="168"/>
      <c r="B64" s="169"/>
      <c r="C64" s="712" t="str">
        <f>Source!D603</f>
        <v>50 % des cultures qui se prêtent à l'ensemencement sont ensemencées ou recouvertes d'un paillis.</v>
      </c>
      <c r="D64" s="712"/>
      <c r="E64" s="712"/>
      <c r="F64" s="170"/>
      <c r="G64" s="170"/>
      <c r="H64" s="170"/>
      <c r="I64" s="171"/>
      <c r="K64" s="150"/>
      <c r="L64" s="150"/>
      <c r="M64" s="150"/>
      <c r="N64" s="150"/>
      <c r="O64" s="150"/>
      <c r="P64" s="150"/>
      <c r="Q64" s="150"/>
      <c r="R64" s="150"/>
      <c r="S64" s="150"/>
    </row>
    <row r="65" spans="1:19" ht="24" customHeight="1" x14ac:dyDescent="0.2">
      <c r="A65" s="172"/>
      <c r="B65" s="173"/>
      <c r="C65" s="703" t="str">
        <f>Source!D604</f>
        <v>Preuve d’une utilisation raisonnée des produits phytosanitaires (SwissGAP Horti, Chap. 7 + 8 rempli)</v>
      </c>
      <c r="D65" s="703"/>
      <c r="E65" s="703"/>
      <c r="F65" s="170"/>
      <c r="G65" s="170"/>
      <c r="H65" s="170"/>
      <c r="I65" s="171"/>
      <c r="J65" s="150"/>
      <c r="K65" s="150"/>
      <c r="L65" s="150"/>
      <c r="M65" s="150"/>
      <c r="N65" s="150"/>
      <c r="O65" s="150"/>
      <c r="P65" s="150"/>
      <c r="Q65" s="150"/>
      <c r="R65" s="150"/>
      <c r="S65" s="150"/>
    </row>
    <row r="66" spans="1:19" ht="14.1" customHeight="1" x14ac:dyDescent="0.2">
      <c r="A66" s="172"/>
      <c r="B66" s="173"/>
      <c r="C66" s="703" t="str">
        <f>Source!D605</f>
        <v>Preuve d’une irrigation adaptée (2 remplis de 4)</v>
      </c>
      <c r="D66" s="703"/>
      <c r="E66" s="703"/>
      <c r="F66" s="170"/>
      <c r="G66" s="170"/>
      <c r="H66" s="170"/>
      <c r="I66" s="171"/>
      <c r="J66" s="150"/>
      <c r="K66" s="150"/>
      <c r="L66" s="150"/>
      <c r="M66" s="150"/>
      <c r="N66" s="150"/>
      <c r="O66" s="150"/>
      <c r="P66" s="150"/>
      <c r="Q66" s="150"/>
      <c r="R66" s="150"/>
      <c r="S66" s="150"/>
    </row>
    <row r="67" spans="1:19" ht="12.75" customHeight="1" x14ac:dyDescent="0.2">
      <c r="A67" s="168"/>
      <c r="B67" s="169"/>
      <c r="C67" s="712" t="str">
        <f>Source!D606</f>
        <v>Utilisation des sources d’eau suivantes (nappe phréatique, eau de rivière, eau de pluie)</v>
      </c>
      <c r="D67" s="712"/>
      <c r="E67" s="712"/>
      <c r="F67" s="170"/>
      <c r="G67" s="170"/>
      <c r="H67" s="170"/>
      <c r="I67" s="171"/>
      <c r="K67" s="150"/>
      <c r="L67" s="150"/>
      <c r="M67" s="150"/>
      <c r="N67" s="150"/>
      <c r="O67" s="150"/>
      <c r="P67" s="150"/>
      <c r="Q67" s="150"/>
      <c r="R67" s="150"/>
      <c r="S67" s="150"/>
    </row>
    <row r="68" spans="1:19" ht="23.25" customHeight="1" x14ac:dyDescent="0.2">
      <c r="A68" s="168"/>
      <c r="B68" s="169"/>
      <c r="C68" s="712" t="str">
        <f>Source!D607</f>
        <v>Utilisation de systèmes d’irrigation permettant d’économiser de l’eau (arrosage de surfaces délimitées, goutte à goutte, tensiomètre).</v>
      </c>
      <c r="D68" s="712"/>
      <c r="E68" s="712"/>
      <c r="F68" s="170"/>
      <c r="G68" s="170"/>
      <c r="H68" s="170"/>
      <c r="I68" s="171"/>
      <c r="K68" s="150"/>
      <c r="L68" s="150"/>
      <c r="M68" s="150"/>
      <c r="N68" s="150"/>
      <c r="O68" s="150"/>
      <c r="P68" s="150"/>
      <c r="Q68" s="150"/>
      <c r="R68" s="150"/>
      <c r="S68" s="150"/>
    </row>
    <row r="69" spans="1:19" ht="23.25" customHeight="1" x14ac:dyDescent="0.2">
      <c r="A69" s="168"/>
      <c r="B69" s="169"/>
      <c r="C69" s="712" t="str">
        <f>Source!D608</f>
        <v>Possède des installations permettant de recycler l’eau d’arrosage ou de pluie excédentaire</v>
      </c>
      <c r="D69" s="712"/>
      <c r="E69" s="712"/>
      <c r="F69" s="170"/>
      <c r="G69" s="170"/>
      <c r="H69" s="170"/>
      <c r="I69" s="171"/>
      <c r="K69" s="150"/>
      <c r="L69" s="150"/>
      <c r="M69" s="150"/>
      <c r="N69" s="150"/>
      <c r="O69" s="150"/>
      <c r="P69" s="150"/>
      <c r="Q69" s="150"/>
      <c r="R69" s="150"/>
      <c r="S69" s="150"/>
    </row>
    <row r="70" spans="1:19" ht="12.75" customHeight="1" x14ac:dyDescent="0.2">
      <c r="A70" s="168"/>
      <c r="B70" s="169"/>
      <c r="C70" s="712" t="str">
        <f>Source!D609</f>
        <v>La consommation d’eau d’arrosage est documentée  (SGAP Horti, PC 6.3.2 rempli)</v>
      </c>
      <c r="D70" s="712"/>
      <c r="E70" s="712"/>
      <c r="F70" s="170"/>
      <c r="G70" s="170"/>
      <c r="H70" s="170"/>
      <c r="I70" s="171"/>
      <c r="K70" s="150"/>
      <c r="L70" s="150"/>
      <c r="M70" s="150"/>
      <c r="N70" s="150"/>
      <c r="O70" s="150"/>
      <c r="P70" s="150"/>
      <c r="Q70" s="150"/>
      <c r="R70" s="150"/>
      <c r="S70" s="150"/>
    </row>
    <row r="71" spans="1:19" ht="37.5" customHeight="1" x14ac:dyDescent="0.2">
      <c r="A71" s="174"/>
      <c r="B71" s="175"/>
      <c r="C71" s="703" t="str">
        <f>Source!D610</f>
        <v>Preuve d’une utilisation économe de l’énergie. Une convention universelle avec la Confédération (en tant qu’entreprise ou comme groupe) pour l’amélioration de l’efficacité énergétique est disponible. Le respect des objectifs peut être prouvé.</v>
      </c>
      <c r="D71" s="703"/>
      <c r="E71" s="703"/>
      <c r="F71" s="170"/>
      <c r="G71" s="170"/>
      <c r="H71" s="170"/>
      <c r="I71" s="171"/>
      <c r="J71" s="150"/>
      <c r="K71" s="150"/>
      <c r="L71" s="150"/>
      <c r="M71" s="150"/>
      <c r="N71" s="150"/>
      <c r="O71" s="150"/>
      <c r="P71" s="150"/>
      <c r="Q71" s="150"/>
      <c r="R71" s="150"/>
      <c r="S71" s="150"/>
    </row>
    <row r="72" spans="1:19" ht="23.85" customHeight="1" x14ac:dyDescent="0.2">
      <c r="A72" s="176"/>
      <c r="B72" s="177"/>
      <c r="C72" s="708" t="str">
        <f>Source!D611</f>
        <v>Preuve d’un concept pour l’évacuation des déchets et d’un système de
management environnemental (SwissGAP Horti, Chap. 11 rempli)</v>
      </c>
      <c r="D72" s="708"/>
      <c r="E72" s="709"/>
      <c r="F72" s="176"/>
      <c r="G72" s="161"/>
      <c r="H72" s="161"/>
      <c r="I72" s="162"/>
      <c r="J72" s="150"/>
      <c r="K72" s="150"/>
      <c r="L72" s="150"/>
      <c r="M72" s="150"/>
      <c r="N72" s="150"/>
      <c r="O72" s="150"/>
      <c r="P72" s="150"/>
      <c r="Q72" s="150"/>
      <c r="R72" s="150"/>
      <c r="S72" s="150"/>
    </row>
    <row r="73" spans="1:19" ht="24.6" customHeight="1" x14ac:dyDescent="0.2">
      <c r="A73" s="152" t="str">
        <f>Source!D466</f>
        <v>Art.</v>
      </c>
      <c r="B73" s="667" t="str">
        <f>Source!D555</f>
        <v>Objet du contrôle</v>
      </c>
      <c r="C73" s="668"/>
      <c r="D73" s="693"/>
      <c r="E73" s="139" t="str">
        <f>Source!D661</f>
        <v>Preuve / non-conformité</v>
      </c>
      <c r="F73" s="669" t="str">
        <f>Source!D708</f>
        <v>rempli</v>
      </c>
      <c r="G73" s="670"/>
      <c r="H73" s="671" t="str">
        <f>Source!D758</f>
        <v>Pas appli-cable</v>
      </c>
      <c r="I73" s="140" t="str">
        <f>Source!D773</f>
        <v>Pres. 
+ N°</v>
      </c>
    </row>
    <row r="74" spans="1:19" ht="15" customHeight="1" x14ac:dyDescent="0.2">
      <c r="A74" s="154"/>
      <c r="B74" s="116"/>
      <c r="C74" s="117"/>
      <c r="D74" s="141"/>
      <c r="E74" s="154"/>
      <c r="F74" s="142" t="str">
        <f>Source!D709</f>
        <v>oui</v>
      </c>
      <c r="G74" s="143" t="str">
        <f>Source!D737</f>
        <v>non</v>
      </c>
      <c r="H74" s="672"/>
      <c r="I74" s="140" t="str">
        <f>Source!D768</f>
        <v>(NER)</v>
      </c>
    </row>
    <row r="75" spans="1:19" ht="15.6" customHeight="1" x14ac:dyDescent="0.2">
      <c r="A75" s="683" t="str">
        <f>Source!D467</f>
        <v>RG
3.1.1
&amp; RS
3.2.1</v>
      </c>
      <c r="B75" s="695" t="str">
        <f>Source!D556</f>
        <v>Intervention d’org. génétiquement modifiés:</v>
      </c>
      <c r="C75" s="696"/>
      <c r="D75" s="697"/>
      <c r="E75" s="705"/>
      <c r="F75" s="160"/>
      <c r="G75" s="127"/>
      <c r="H75" s="713"/>
      <c r="I75" s="710"/>
    </row>
    <row r="76" spans="1:19" ht="60" customHeight="1" x14ac:dyDescent="0.2">
      <c r="A76" s="694"/>
      <c r="B76" s="707" t="str">
        <f>Source!D557</f>
        <v>Les produits végétaux proviennent de la culture de plantes génétiquement non modifiées. Aucun composant OGM soumis à déclaration ne peut être utilisé à quelconque stade de la production ou de la transformation.</v>
      </c>
      <c r="C76" s="708"/>
      <c r="D76" s="709"/>
      <c r="E76" s="706"/>
      <c r="F76" s="170" t="str">
        <f>Source!D710</f>
        <v>crit.</v>
      </c>
      <c r="G76" s="170"/>
      <c r="H76" s="714"/>
      <c r="I76" s="711"/>
    </row>
    <row r="77" spans="1:19" s="110" customFormat="1" ht="13.35" customHeight="1" x14ac:dyDescent="0.2">
      <c r="A77" s="717"/>
      <c r="B77" s="717"/>
      <c r="C77" s="686"/>
      <c r="D77" s="686"/>
      <c r="E77" s="686"/>
      <c r="F77" s="686"/>
      <c r="G77" s="686"/>
      <c r="H77" s="686"/>
      <c r="I77" s="686"/>
    </row>
    <row r="78" spans="1:19" ht="15.75" x14ac:dyDescent="0.25">
      <c r="A78" s="151" t="str">
        <f>Source!D468</f>
        <v>C. Exigences sectorielles spécifiques</v>
      </c>
    </row>
    <row r="79" spans="1:19" ht="15" customHeight="1" x14ac:dyDescent="0.2">
      <c r="A79" s="5" t="str">
        <f>Source!D469</f>
        <v>Exigences au niveau de la production de plantes d'ornement et plantes de pépinières</v>
      </c>
    </row>
    <row r="80" spans="1:19" ht="24.6" customHeight="1" x14ac:dyDescent="0.2">
      <c r="A80" s="178" t="str">
        <f>Source!D470</f>
        <v>Art.</v>
      </c>
      <c r="B80" s="667" t="str">
        <f>Source!D558</f>
        <v>Objet du contrôle</v>
      </c>
      <c r="C80" s="668"/>
      <c r="D80" s="693"/>
      <c r="E80" s="139" t="str">
        <f>Source!D662</f>
        <v>Preuve / non-conformité</v>
      </c>
      <c r="F80" s="669" t="str">
        <f>Source!D711</f>
        <v>rempli</v>
      </c>
      <c r="G80" s="670"/>
      <c r="H80" s="671" t="str">
        <f>Source!D759</f>
        <v>Pas appli-cable</v>
      </c>
      <c r="I80" s="140" t="str">
        <f>Source!D775</f>
        <v>Pres. 
+ N°</v>
      </c>
    </row>
    <row r="81" spans="1:9" ht="15" customHeight="1" x14ac:dyDescent="0.2">
      <c r="A81" s="154"/>
      <c r="B81" s="117"/>
      <c r="C81" s="117"/>
      <c r="D81" s="141"/>
      <c r="E81" s="154"/>
      <c r="F81" s="142" t="str">
        <f>Source!D712</f>
        <v>oui</v>
      </c>
      <c r="G81" s="143" t="str">
        <f>Source!D738</f>
        <v>non</v>
      </c>
      <c r="H81" s="672"/>
      <c r="I81" s="140" t="str">
        <f>Source!D768</f>
        <v>(NER)</v>
      </c>
    </row>
    <row r="82" spans="1:9" ht="26.85" customHeight="1" x14ac:dyDescent="0.2">
      <c r="A82" s="179" t="str">
        <f>Source!D471</f>
        <v>RS
3.2.2</v>
      </c>
      <c r="B82" s="673" t="str">
        <f>Source!D559</f>
        <v>Le standard SwissGAP Horticulture est rempli.</v>
      </c>
      <c r="C82" s="674"/>
      <c r="D82" s="675"/>
      <c r="E82" s="216"/>
      <c r="F82" s="180" t="str">
        <f>Source!D710</f>
        <v>crit.</v>
      </c>
      <c r="G82" s="160"/>
      <c r="H82" s="181"/>
      <c r="I82" s="473"/>
    </row>
    <row r="83" spans="1:9" ht="37.35" customHeight="1" x14ac:dyDescent="0.2">
      <c r="A83" s="179" t="str">
        <f>Source!D472</f>
        <v>RS
3.2.2</v>
      </c>
      <c r="B83" s="673" t="str">
        <f>Source!D560</f>
        <v>La qualité des plantes issues des pépinières doit correspondre aux exigences de qualité pour plantes issues de pépinières de JardinSuisse (www.jardinsuisse.ch).</v>
      </c>
      <c r="C83" s="674"/>
      <c r="D83" s="675"/>
      <c r="E83" s="217"/>
      <c r="F83" s="182" t="str">
        <f>Source!D714</f>
        <v xml:space="preserve">
nc</v>
      </c>
      <c r="G83" s="144"/>
      <c r="H83" s="144"/>
      <c r="I83" s="472"/>
    </row>
    <row r="84" spans="1:9" ht="18.75" customHeight="1" x14ac:dyDescent="0.2">
      <c r="A84" s="5" t="str">
        <f>Source!D473</f>
        <v>Exigences pour la transformation et la vente</v>
      </c>
    </row>
    <row r="85" spans="1:9" ht="24.6" customHeight="1" x14ac:dyDescent="0.2">
      <c r="A85" s="178" t="str">
        <f>Source!D474</f>
        <v>Art.</v>
      </c>
      <c r="B85" s="667" t="str">
        <f>Source!D561</f>
        <v>Objet du contrôle</v>
      </c>
      <c r="C85" s="668"/>
      <c r="D85" s="693"/>
      <c r="E85" s="139" t="str">
        <f>Source!D663</f>
        <v>Preuve / non-conformité</v>
      </c>
      <c r="F85" s="669" t="str">
        <f>Source!D715</f>
        <v>rempli</v>
      </c>
      <c r="G85" s="670"/>
      <c r="H85" s="671" t="str">
        <f>Source!D760</f>
        <v>Pas appli-cable</v>
      </c>
      <c r="I85" s="140" t="str">
        <f>Source!D777</f>
        <v>Pres. 
+ N°</v>
      </c>
    </row>
    <row r="86" spans="1:9" ht="15" customHeight="1" x14ac:dyDescent="0.2">
      <c r="A86" s="154"/>
      <c r="B86" s="116"/>
      <c r="C86" s="117"/>
      <c r="D86" s="141"/>
      <c r="E86" s="154"/>
      <c r="F86" s="142" t="str">
        <f>Source!D716</f>
        <v>oui</v>
      </c>
      <c r="G86" s="143" t="str">
        <f>Source!D739</f>
        <v>non</v>
      </c>
      <c r="H86" s="672"/>
      <c r="I86" s="140" t="str">
        <f>Source!D768</f>
        <v>(NER)</v>
      </c>
    </row>
    <row r="87" spans="1:9" ht="15.6" customHeight="1" x14ac:dyDescent="0.2">
      <c r="A87" s="683" t="str">
        <f>Source!D475</f>
        <v>RG
3.1.1
&amp; RS
3.3.1</v>
      </c>
      <c r="B87" s="695" t="str">
        <f>Source!D562</f>
        <v>Transformation en Suisse:</v>
      </c>
      <c r="C87" s="696"/>
      <c r="D87" s="697"/>
      <c r="E87" s="715"/>
      <c r="F87" s="121"/>
      <c r="G87" s="170"/>
      <c r="H87" s="170"/>
      <c r="I87" s="710"/>
    </row>
    <row r="88" spans="1:9" ht="29.25" customHeight="1" x14ac:dyDescent="0.2">
      <c r="A88" s="694"/>
      <c r="B88" s="707" t="str">
        <f>Source!D563</f>
        <v>La transformation doit avoir lieu entièrement en Suisse.
(incl. FL et l'enclave douanière de Büsingen)</v>
      </c>
      <c r="C88" s="708"/>
      <c r="D88" s="709"/>
      <c r="E88" s="716"/>
      <c r="F88" s="183" t="str">
        <f>Source!D717</f>
        <v>crit.</v>
      </c>
      <c r="G88" s="161"/>
      <c r="H88" s="161"/>
      <c r="I88" s="711"/>
    </row>
    <row r="89" spans="1:9" ht="39.75" customHeight="1" x14ac:dyDescent="0.2">
      <c r="A89" s="694"/>
      <c r="B89" s="707" t="str">
        <f>Source!D564</f>
        <v>Les produits utilisés pour la transformation sont certifiés et portent la marque Suisse Garantie.</v>
      </c>
      <c r="C89" s="708"/>
      <c r="D89" s="709"/>
      <c r="E89" s="216"/>
      <c r="F89" s="183" t="str">
        <f>Source!D718</f>
        <v xml:space="preserve">
crit.</v>
      </c>
      <c r="G89" s="144"/>
      <c r="H89" s="144"/>
      <c r="I89" s="472"/>
    </row>
    <row r="90" spans="1:9" ht="47.25" hidden="1" customHeight="1" x14ac:dyDescent="0.2">
      <c r="A90" s="168"/>
      <c r="B90" s="707">
        <f>Source!D565</f>
        <v>0</v>
      </c>
      <c r="C90" s="708"/>
      <c r="D90" s="709"/>
      <c r="E90" s="216"/>
      <c r="F90" s="183" t="str">
        <f>Source!D719</f>
        <v xml:space="preserve">
crit.</v>
      </c>
      <c r="G90" s="144"/>
      <c r="H90" s="144"/>
      <c r="I90" s="146"/>
    </row>
    <row r="91" spans="1:9" ht="42" customHeight="1" x14ac:dyDescent="0.2">
      <c r="A91" s="179"/>
      <c r="B91" s="707" t="str">
        <f>Source!D566</f>
        <v>La part de matériel de décoration d’origine végétale qui ne correspond pas aux exigences Suisse Garantie ne dépasse pas 10 % du prix du produit fini.</v>
      </c>
      <c r="C91" s="708"/>
      <c r="D91" s="709"/>
      <c r="E91" s="216"/>
      <c r="F91" s="183" t="str">
        <f>Source!D720</f>
        <v xml:space="preserve">
crit.</v>
      </c>
      <c r="G91" s="144"/>
      <c r="H91" s="144"/>
      <c r="I91" s="472"/>
    </row>
    <row r="92" spans="1:9" ht="15.6" customHeight="1" x14ac:dyDescent="0.2">
      <c r="A92" s="683" t="str">
        <f>Source!D477</f>
        <v>RG 3.1.1
&amp; 
RS 3.3.1</v>
      </c>
      <c r="B92" s="695" t="str">
        <f>Source!D567</f>
        <v>Système de management de la qualité:</v>
      </c>
      <c r="C92" s="696"/>
      <c r="D92" s="697"/>
      <c r="E92" s="715"/>
      <c r="F92" s="121"/>
      <c r="G92" s="170"/>
      <c r="H92" s="170"/>
      <c r="I92" s="710"/>
    </row>
    <row r="93" spans="1:9" ht="27" customHeight="1" x14ac:dyDescent="0.2">
      <c r="A93" s="684"/>
      <c r="B93" s="707" t="str">
        <f>Source!D568</f>
        <v>Le système de management de la qualité est assuré par la directive SwissGAP Horticulture.</v>
      </c>
      <c r="C93" s="708"/>
      <c r="D93" s="709"/>
      <c r="E93" s="716"/>
      <c r="F93" s="183" t="str">
        <f>Source!D721</f>
        <v>nc</v>
      </c>
      <c r="G93" s="161"/>
      <c r="H93" s="161"/>
      <c r="I93" s="718"/>
    </row>
    <row r="94" spans="1:9" ht="27" customHeight="1" x14ac:dyDescent="0.25">
      <c r="A94" s="151" t="str">
        <f>Source!D478</f>
        <v>D. Traçabilité qualitative dans l’entreprise</v>
      </c>
    </row>
    <row r="95" spans="1:9" ht="14.85" customHeight="1" x14ac:dyDescent="0.2">
      <c r="A95" s="184" t="str">
        <f>Source!D479</f>
        <v>Ce contrôle n’est pas nécessaire si toutes les matières premières utilisées dans l’entreprise satisfont aux exigences Suisse Garantie</v>
      </c>
      <c r="B95" s="185"/>
      <c r="C95" s="185"/>
      <c r="D95" s="185"/>
      <c r="E95" s="185"/>
      <c r="F95" s="185"/>
      <c r="G95" s="185"/>
    </row>
    <row r="96" spans="1:9" ht="36.6" customHeight="1" x14ac:dyDescent="0.2">
      <c r="A96" s="647" t="str">
        <f>Source!D480</f>
        <v>Étape de production</v>
      </c>
      <c r="B96" s="649"/>
      <c r="C96" s="647" t="str">
        <f>Source!D616</f>
        <v>Exemple(s)</v>
      </c>
      <c r="D96" s="649"/>
      <c r="E96" s="108" t="str">
        <f>Source!D665</f>
        <v>Preuve / Justificatifs</v>
      </c>
      <c r="F96" s="186"/>
      <c r="G96" s="725" t="str">
        <f>Source!D741</f>
        <v>complet</v>
      </c>
      <c r="H96" s="725" t="str">
        <f>Source!D761</f>
        <v>Pas complet, manque d’enregistrements</v>
      </c>
      <c r="I96" s="140" t="str">
        <f>Source!D779</f>
        <v>Pres. 
+ N° (NER)</v>
      </c>
    </row>
    <row r="97" spans="1:9" ht="24" customHeight="1" x14ac:dyDescent="0.2">
      <c r="A97" s="116"/>
      <c r="B97" s="119"/>
      <c r="C97" s="723"/>
      <c r="D97" s="724"/>
      <c r="E97" s="116"/>
      <c r="F97" s="141"/>
      <c r="G97" s="726"/>
      <c r="H97" s="726"/>
      <c r="I97" s="187"/>
    </row>
    <row r="98" spans="1:9" ht="24" customHeight="1" x14ac:dyDescent="0.2">
      <c r="A98" s="685" t="str">
        <f>Source!D481</f>
        <v>Vente</v>
      </c>
      <c r="B98" s="687"/>
      <c r="C98" s="727"/>
      <c r="D98" s="728"/>
      <c r="E98" s="727"/>
      <c r="F98" s="728"/>
      <c r="G98" s="211"/>
      <c r="H98" s="211"/>
      <c r="I98" s="211"/>
    </row>
    <row r="99" spans="1:9" ht="24" customHeight="1" x14ac:dyDescent="0.2">
      <c r="A99" s="719"/>
      <c r="B99" s="720"/>
      <c r="C99" s="721"/>
      <c r="D99" s="722"/>
      <c r="E99" s="721"/>
      <c r="F99" s="722"/>
      <c r="G99" s="212"/>
      <c r="H99" s="212"/>
      <c r="I99" s="212"/>
    </row>
    <row r="100" spans="1:9" ht="24" customHeight="1" x14ac:dyDescent="0.2">
      <c r="A100" s="721"/>
      <c r="B100" s="722"/>
      <c r="C100" s="721"/>
      <c r="D100" s="722"/>
      <c r="E100" s="721"/>
      <c r="F100" s="722"/>
      <c r="G100" s="212"/>
      <c r="H100" s="212"/>
      <c r="I100" s="212"/>
    </row>
    <row r="101" spans="1:9" ht="24" customHeight="1" x14ac:dyDescent="0.2">
      <c r="A101" s="721"/>
      <c r="B101" s="722"/>
      <c r="C101" s="721"/>
      <c r="D101" s="722"/>
      <c r="E101" s="721"/>
      <c r="F101" s="722"/>
      <c r="G101" s="212"/>
      <c r="H101" s="212"/>
      <c r="I101" s="212"/>
    </row>
    <row r="102" spans="1:9" ht="24" customHeight="1" x14ac:dyDescent="0.2">
      <c r="A102" s="730" t="str">
        <f>Source!D482</f>
        <v>Réception / Achat</v>
      </c>
      <c r="B102" s="731"/>
      <c r="C102" s="732"/>
      <c r="D102" s="733"/>
      <c r="E102" s="732"/>
      <c r="F102" s="733"/>
      <c r="G102" s="522"/>
      <c r="H102" s="522"/>
      <c r="I102" s="522"/>
    </row>
    <row r="103" spans="1:9" ht="21" customHeight="1" x14ac:dyDescent="0.2">
      <c r="A103" s="521"/>
      <c r="B103" s="521"/>
      <c r="C103" s="523"/>
      <c r="D103" s="523"/>
      <c r="E103" s="523"/>
      <c r="F103" s="523"/>
      <c r="G103" s="524"/>
      <c r="H103" s="524"/>
      <c r="I103" s="524"/>
    </row>
    <row r="104" spans="1:9" ht="15.6" customHeight="1" x14ac:dyDescent="0.2">
      <c r="A104" s="729" t="str">
        <f>Source!D483</f>
        <v>Remarques:</v>
      </c>
      <c r="B104" s="729"/>
      <c r="C104" s="734"/>
      <c r="D104" s="734"/>
      <c r="E104" s="734"/>
      <c r="F104" s="734"/>
      <c r="G104" s="734"/>
      <c r="H104" s="734"/>
      <c r="I104" s="734"/>
    </row>
    <row r="105" spans="1:9" ht="20.85" customHeight="1" x14ac:dyDescent="0.2">
      <c r="A105" s="178" t="str">
        <f>Source!D484</f>
        <v>Art.</v>
      </c>
      <c r="B105" s="667" t="str">
        <f>Source!D570</f>
        <v>Objet du contrôle</v>
      </c>
      <c r="C105" s="668"/>
      <c r="D105" s="693"/>
      <c r="E105" s="139" t="str">
        <f>Source!D666</f>
        <v>Preuve / non-conformité</v>
      </c>
      <c r="F105" s="669" t="str">
        <f>Source!D722</f>
        <v>rempli</v>
      </c>
      <c r="G105" s="670"/>
      <c r="H105" s="671" t="str">
        <f>Source!D762</f>
        <v>Pas appli-cable</v>
      </c>
      <c r="I105" s="140" t="str">
        <f>Source!D780</f>
        <v>Pres. 
+ N°</v>
      </c>
    </row>
    <row r="106" spans="1:9" ht="15" customHeight="1" x14ac:dyDescent="0.2">
      <c r="A106" s="154"/>
      <c r="B106" s="116"/>
      <c r="C106" s="117"/>
      <c r="D106" s="141"/>
      <c r="E106" s="154"/>
      <c r="F106" s="142" t="str">
        <f>Source!D723</f>
        <v>oui</v>
      </c>
      <c r="G106" s="143" t="str">
        <f>Source!D739</f>
        <v>non</v>
      </c>
      <c r="H106" s="672"/>
      <c r="I106" s="427" t="str">
        <f>Source!D768</f>
        <v>(NER)</v>
      </c>
    </row>
    <row r="107" spans="1:9" ht="15.6" customHeight="1" x14ac:dyDescent="0.2">
      <c r="A107" s="683" t="str">
        <f>Source!D485</f>
        <v>RG
3.1.1</v>
      </c>
      <c r="B107" s="695" t="str">
        <f>Source!D571</f>
        <v xml:space="preserve">Résultat de la traçabilité qualitative: </v>
      </c>
      <c r="C107" s="696"/>
      <c r="D107" s="697"/>
      <c r="E107" s="705"/>
      <c r="F107" s="121"/>
      <c r="G107" s="170"/>
      <c r="H107" s="170"/>
      <c r="I107" s="710"/>
    </row>
    <row r="108" spans="1:9" ht="39.6" customHeight="1" x14ac:dyDescent="0.2">
      <c r="A108" s="684"/>
      <c r="B108" s="707" t="str">
        <f>Source!D572</f>
        <v>Les produits Suisse Garantie sont séparés physiquement des autres produits, respectivement sont marqués en conséquence.</v>
      </c>
      <c r="C108" s="708"/>
      <c r="D108" s="709"/>
      <c r="E108" s="706"/>
      <c r="F108" s="183" t="str">
        <f>Source!D724</f>
        <v>crit.</v>
      </c>
      <c r="G108" s="161"/>
      <c r="H108" s="161"/>
      <c r="I108" s="711"/>
    </row>
    <row r="109" spans="1:9" s="110" customFormat="1" ht="13.5" customHeight="1" x14ac:dyDescent="0.2">
      <c r="A109" s="717"/>
      <c r="B109" s="717"/>
      <c r="C109" s="686"/>
      <c r="D109" s="686"/>
      <c r="E109" s="686"/>
      <c r="F109" s="686"/>
      <c r="G109" s="686"/>
      <c r="H109" s="686"/>
      <c r="I109" s="686"/>
    </row>
    <row r="110" spans="1:9" ht="15.75" x14ac:dyDescent="0.25">
      <c r="A110" s="151" t="str">
        <f>Source!D486</f>
        <v>E. Traçabilité quantitative (contrôle du flux de marchandises)</v>
      </c>
    </row>
    <row r="111" spans="1:9" ht="11.85" customHeight="1" x14ac:dyDescent="0.2">
      <c r="A111" s="188"/>
    </row>
    <row r="112" spans="1:9" ht="24.6" customHeight="1" x14ac:dyDescent="0.2">
      <c r="A112" s="178" t="str">
        <f>Source!D487</f>
        <v>Art.</v>
      </c>
      <c r="B112" s="667" t="str">
        <f>Source!D573</f>
        <v>Objet du contrôle</v>
      </c>
      <c r="C112" s="668"/>
      <c r="D112" s="693"/>
      <c r="E112" s="139" t="str">
        <f>Source!D667</f>
        <v>Preuve / non-conformité</v>
      </c>
      <c r="F112" s="669" t="str">
        <f>Source!D725</f>
        <v>rempli</v>
      </c>
      <c r="G112" s="670"/>
      <c r="H112" s="671" t="str">
        <f>Source!D763</f>
        <v>Pas appli-cable</v>
      </c>
      <c r="I112" s="140" t="str">
        <f>Source!D782</f>
        <v>Pres. 
+ N°</v>
      </c>
    </row>
    <row r="113" spans="1:9" ht="15" customHeight="1" x14ac:dyDescent="0.2">
      <c r="A113" s="154"/>
      <c r="B113" s="117"/>
      <c r="C113" s="117"/>
      <c r="D113" s="141"/>
      <c r="E113" s="154"/>
      <c r="F113" s="142" t="str">
        <f>Source!D726</f>
        <v>oui</v>
      </c>
      <c r="G113" s="143" t="str">
        <f>Source!D740</f>
        <v>non</v>
      </c>
      <c r="H113" s="672"/>
      <c r="I113" s="140" t="str">
        <f>Source!D768</f>
        <v>(NER)</v>
      </c>
    </row>
    <row r="114" spans="1:9" ht="39" customHeight="1" x14ac:dyDescent="0.2">
      <c r="A114" s="157" t="str">
        <f>Source!D488</f>
        <v>RG
3.1.1</v>
      </c>
      <c r="B114" s="673" t="str">
        <f>Source!D574</f>
        <v>Un contrôle des flux de marchandises est-il réalisable lors de l’application des mesures assurant la traçabilité de la qualité?</v>
      </c>
      <c r="C114" s="674"/>
      <c r="D114" s="675"/>
      <c r="E114" s="217"/>
      <c r="F114" s="144" t="str">
        <f>Source!D727</f>
        <v xml:space="preserve">
crit.</v>
      </c>
      <c r="G114" s="144"/>
      <c r="H114" s="144"/>
      <c r="I114" s="472"/>
    </row>
    <row r="115" spans="1:9" ht="62.1" customHeight="1" x14ac:dyDescent="0.2">
      <c r="A115" s="157" t="str">
        <f>Source!D489</f>
        <v>RG
3.1.1</v>
      </c>
      <c r="B115" s="189"/>
      <c r="C115" s="674" t="str">
        <f>Source!D617</f>
        <v>Un contrôle du flux de marchandises a été effectué et est correct.
ou:
Un contrôle du flux de marchandises n’a pas été effectué (justification).</v>
      </c>
      <c r="D115" s="675"/>
      <c r="E115" s="217"/>
      <c r="F115" s="144" t="str">
        <f>Source!D728</f>
        <v xml:space="preserve">
crit.</v>
      </c>
      <c r="G115" s="144"/>
      <c r="H115" s="144"/>
      <c r="I115" s="472"/>
    </row>
    <row r="116" spans="1:9" ht="25.35" customHeight="1" x14ac:dyDescent="0.2">
      <c r="A116" s="190" t="str">
        <f>Source!D490</f>
        <v>Période de calcul:</v>
      </c>
      <c r="B116" s="173"/>
      <c r="C116" s="173"/>
      <c r="D116" s="173"/>
      <c r="E116" s="149"/>
      <c r="F116" s="127"/>
      <c r="G116" s="127"/>
      <c r="H116" s="127"/>
      <c r="I116" s="127"/>
    </row>
    <row r="117" spans="1:9" x14ac:dyDescent="0.2">
      <c r="A117" s="735" t="str">
        <f>Source!D491</f>
        <v>Produit(s):</v>
      </c>
      <c r="B117" s="736"/>
      <c r="C117" s="736"/>
      <c r="D117" s="191"/>
      <c r="E117" s="736" t="str">
        <f>Source!D668</f>
        <v>Matières premières:</v>
      </c>
      <c r="F117" s="736"/>
      <c r="G117" s="736"/>
      <c r="H117" s="736"/>
      <c r="I117" s="737"/>
    </row>
    <row r="118" spans="1:9" s="56" customFormat="1" ht="12.75" x14ac:dyDescent="0.2">
      <c r="A118" s="192" t="str">
        <f>Source!D492</f>
        <v>1.</v>
      </c>
      <c r="B118" s="193" t="str">
        <f>Source!D575</f>
        <v>Acquisition de matières premières</v>
      </c>
      <c r="C118" s="194"/>
      <c r="D118" s="195"/>
      <c r="E118" s="738" t="str">
        <f>Source!D669</f>
        <v>• Factures des achats</v>
      </c>
      <c r="F118" s="738"/>
      <c r="G118" s="738"/>
      <c r="H118" s="738"/>
      <c r="I118" s="739"/>
    </row>
    <row r="119" spans="1:9" s="56" customFormat="1" ht="12.75" x14ac:dyDescent="0.2">
      <c r="A119" s="192" t="str">
        <f>Source!D493</f>
        <v>2.</v>
      </c>
      <c r="B119" s="193" t="str">
        <f>Source!D576</f>
        <v>Volume de production</v>
      </c>
      <c r="C119" s="193"/>
      <c r="D119" s="194"/>
      <c r="E119" s="738" t="str">
        <f>Source!D670</f>
        <v>• Journal de production et de fabrication</v>
      </c>
      <c r="F119" s="738"/>
      <c r="G119" s="738"/>
      <c r="H119" s="738"/>
      <c r="I119" s="739"/>
    </row>
    <row r="120" spans="1:9" s="56" customFormat="1" ht="30" customHeight="1" x14ac:dyDescent="0.2">
      <c r="A120" s="192" t="str">
        <f>Source!D494</f>
        <v>3.</v>
      </c>
      <c r="B120" s="744" t="str">
        <f>Source!D577</f>
        <v>État des stocks de l’ensemble des produits portant la marque de garantie</v>
      </c>
      <c r="C120" s="744"/>
      <c r="D120" s="745"/>
      <c r="E120" s="746" t="str">
        <f>Source!D671</f>
        <v>• État des stocks au début et à la fin de la période</v>
      </c>
      <c r="F120" s="746"/>
      <c r="G120" s="746"/>
      <c r="H120" s="746"/>
      <c r="I120" s="747"/>
    </row>
    <row r="121" spans="1:9" s="56" customFormat="1" ht="25.5" customHeight="1" x14ac:dyDescent="0.2">
      <c r="A121" s="192" t="str">
        <f>Source!D495</f>
        <v>4.</v>
      </c>
      <c r="B121" s="744" t="str">
        <f>Source!D578</f>
        <v>Volume des ventes</v>
      </c>
      <c r="C121" s="744"/>
      <c r="D121" s="745"/>
      <c r="E121" s="748" t="str">
        <f>Source!D672</f>
        <v>• d’après les quittances
• d’après la statistique des ventes</v>
      </c>
      <c r="F121" s="618"/>
      <c r="G121" s="618"/>
      <c r="H121" s="618"/>
      <c r="I121" s="618"/>
    </row>
    <row r="122" spans="1:9" s="56" customFormat="1" ht="45.6" customHeight="1" x14ac:dyDescent="0.2">
      <c r="A122" s="192" t="str">
        <f>Source!D496</f>
        <v>5.</v>
      </c>
      <c r="B122" s="744" t="str">
        <f>Source!D579</f>
        <v>Comparaison des acquisitions de matières premières (1.), du volume de production (2.), des stocks (3.) et du volume des ventes (4.).</v>
      </c>
      <c r="C122" s="744"/>
      <c r="D122" s="745"/>
      <c r="E122" s="748" t="str">
        <f>Source!D673</f>
        <v>• Coefficient de transformation
• Interprétation</v>
      </c>
      <c r="F122" s="618"/>
      <c r="G122" s="618"/>
      <c r="H122" s="618"/>
      <c r="I122" s="618"/>
    </row>
    <row r="123" spans="1:9" ht="22.5" customHeight="1" x14ac:dyDescent="0.2">
      <c r="A123" s="5" t="str">
        <f>Source!D497</f>
        <v>Résultat</v>
      </c>
    </row>
    <row r="124" spans="1:9" ht="20.25" customHeight="1" x14ac:dyDescent="0.2">
      <c r="A124" s="196" t="str">
        <f>Source!D498</f>
        <v>Étapes</v>
      </c>
      <c r="B124" s="749" t="str">
        <f>Source!D580</f>
        <v>Document / attestation</v>
      </c>
      <c r="C124" s="750"/>
      <c r="D124" s="197"/>
      <c r="E124" s="751" t="str">
        <f>Source!D674</f>
        <v>Résultat</v>
      </c>
      <c r="F124" s="751"/>
      <c r="G124" s="751"/>
      <c r="H124" s="751"/>
      <c r="I124" s="751"/>
    </row>
    <row r="125" spans="1:9" ht="38.25" customHeight="1" x14ac:dyDescent="0.2">
      <c r="A125" s="198" t="str">
        <f>Source!D492</f>
        <v>1.</v>
      </c>
      <c r="B125" s="740"/>
      <c r="C125" s="741"/>
      <c r="D125" s="742"/>
      <c r="E125" s="743"/>
      <c r="F125" s="743"/>
      <c r="G125" s="743"/>
      <c r="H125" s="743"/>
      <c r="I125" s="743"/>
    </row>
    <row r="126" spans="1:9" ht="38.25" customHeight="1" x14ac:dyDescent="0.2">
      <c r="A126" s="198" t="str">
        <f>Source!D493</f>
        <v>2.</v>
      </c>
      <c r="B126" s="740"/>
      <c r="C126" s="741"/>
      <c r="D126" s="742"/>
      <c r="E126" s="743"/>
      <c r="F126" s="743"/>
      <c r="G126" s="743"/>
      <c r="H126" s="743"/>
      <c r="I126" s="743"/>
    </row>
    <row r="127" spans="1:9" ht="38.25" customHeight="1" x14ac:dyDescent="0.2">
      <c r="A127" s="198" t="str">
        <f>Source!D494</f>
        <v>3.</v>
      </c>
      <c r="B127" s="740"/>
      <c r="C127" s="741"/>
      <c r="D127" s="742"/>
      <c r="E127" s="743"/>
      <c r="F127" s="743"/>
      <c r="G127" s="743"/>
      <c r="H127" s="743"/>
      <c r="I127" s="743"/>
    </row>
    <row r="128" spans="1:9" ht="38.25" customHeight="1" x14ac:dyDescent="0.2">
      <c r="A128" s="198" t="str">
        <f>Source!D495</f>
        <v>4.</v>
      </c>
      <c r="B128" s="740"/>
      <c r="C128" s="741"/>
      <c r="D128" s="742"/>
      <c r="E128" s="743"/>
      <c r="F128" s="743"/>
      <c r="G128" s="743"/>
      <c r="H128" s="743"/>
      <c r="I128" s="743"/>
    </row>
    <row r="129" spans="1:9" ht="38.25" customHeight="1" x14ac:dyDescent="0.2">
      <c r="A129" s="198" t="str">
        <f>Source!D496</f>
        <v>5.</v>
      </c>
      <c r="B129" s="740"/>
      <c r="C129" s="741"/>
      <c r="D129" s="742"/>
      <c r="E129" s="743"/>
      <c r="F129" s="743"/>
      <c r="G129" s="743"/>
      <c r="H129" s="743"/>
      <c r="I129" s="743"/>
    </row>
    <row r="130" spans="1:9" ht="68.25" customHeight="1" x14ac:dyDescent="0.2">
      <c r="A130" s="648" t="str">
        <f>Source!D504</f>
        <v xml:space="preserve">
Remarques:</v>
      </c>
      <c r="B130" s="758"/>
      <c r="C130" s="759"/>
      <c r="D130" s="759"/>
      <c r="E130" s="759"/>
      <c r="F130" s="759"/>
      <c r="G130" s="759"/>
      <c r="H130" s="759"/>
      <c r="I130" s="759"/>
    </row>
    <row r="131" spans="1:9" ht="15.75" customHeight="1" x14ac:dyDescent="0.25">
      <c r="A131" s="151" t="str">
        <f>Source!D505</f>
        <v>F. Conclusions</v>
      </c>
    </row>
    <row r="132" spans="1:9" x14ac:dyDescent="0.2">
      <c r="A132" s="199" t="str">
        <f>Source!D507</f>
        <v>N:</v>
      </c>
      <c r="B132" s="47" t="str">
        <f>Source!D582</f>
        <v>Non-conformités et mesures à prendre</v>
      </c>
    </row>
    <row r="133" spans="1:9" x14ac:dyDescent="0.2">
      <c r="A133" s="199" t="str">
        <f>Source!D508</f>
        <v>E:</v>
      </c>
      <c r="B133" s="47" t="str">
        <f>Source!D583</f>
        <v>Exigences spécifiques à l’entreprise: à respecter en permanence !</v>
      </c>
    </row>
    <row r="134" spans="1:9" x14ac:dyDescent="0.2">
      <c r="A134" s="199" t="str">
        <f>Source!D506</f>
        <v>R:</v>
      </c>
      <c r="B134" s="125" t="str">
        <f>Source!D581</f>
        <v>Recommandations et remarques non contraignantes</v>
      </c>
    </row>
    <row r="136" spans="1:9" x14ac:dyDescent="0.2">
      <c r="A136" s="200" t="str">
        <f>Source!D509</f>
        <v>Pres.</v>
      </c>
      <c r="B136" s="752" t="str">
        <f>Source!D584</f>
        <v>Mesures</v>
      </c>
      <c r="C136" s="752"/>
      <c r="D136" s="752"/>
      <c r="E136" s="752"/>
      <c r="F136" s="201" t="str">
        <f>Source!D729</f>
        <v>crit.</v>
      </c>
      <c r="G136" s="201" t="str">
        <f>Source!D744</f>
        <v>nc</v>
      </c>
      <c r="H136" s="753" t="str">
        <f>Source!D764</f>
        <v>Délai</v>
      </c>
      <c r="I136" s="753"/>
    </row>
    <row r="137" spans="1:9" x14ac:dyDescent="0.2">
      <c r="A137" s="207"/>
      <c r="B137" s="754"/>
      <c r="C137" s="754"/>
      <c r="D137" s="754"/>
      <c r="E137" s="754"/>
      <c r="F137" s="208"/>
      <c r="G137" s="208"/>
      <c r="H137" s="755"/>
      <c r="I137" s="756"/>
    </row>
    <row r="138" spans="1:9" x14ac:dyDescent="0.2">
      <c r="A138" s="207"/>
      <c r="B138" s="754"/>
      <c r="C138" s="754"/>
      <c r="D138" s="754"/>
      <c r="E138" s="754"/>
      <c r="F138" s="208"/>
      <c r="G138" s="208"/>
      <c r="H138" s="757"/>
      <c r="I138" s="756"/>
    </row>
    <row r="139" spans="1:9" x14ac:dyDescent="0.2">
      <c r="A139" s="207"/>
      <c r="B139" s="754"/>
      <c r="C139" s="754"/>
      <c r="D139" s="754"/>
      <c r="E139" s="754"/>
      <c r="F139" s="208"/>
      <c r="G139" s="208"/>
      <c r="H139" s="756"/>
      <c r="I139" s="756"/>
    </row>
    <row r="140" spans="1:9" x14ac:dyDescent="0.2">
      <c r="A140" s="207"/>
      <c r="B140" s="754"/>
      <c r="C140" s="754"/>
      <c r="D140" s="754"/>
      <c r="E140" s="754"/>
      <c r="F140" s="208"/>
      <c r="G140" s="208"/>
      <c r="H140" s="756"/>
      <c r="I140" s="756"/>
    </row>
    <row r="141" spans="1:9" x14ac:dyDescent="0.2">
      <c r="A141" s="207"/>
      <c r="B141" s="754"/>
      <c r="C141" s="754"/>
      <c r="D141" s="754"/>
      <c r="E141" s="754"/>
      <c r="F141" s="208"/>
      <c r="G141" s="208"/>
      <c r="H141" s="756"/>
      <c r="I141" s="756"/>
    </row>
    <row r="142" spans="1:9" x14ac:dyDescent="0.2">
      <c r="A142" s="207"/>
      <c r="B142" s="754"/>
      <c r="C142" s="754"/>
      <c r="D142" s="754"/>
      <c r="E142" s="754"/>
      <c r="F142" s="208"/>
      <c r="G142" s="208"/>
      <c r="H142" s="756"/>
      <c r="I142" s="756"/>
    </row>
    <row r="143" spans="1:9" x14ac:dyDescent="0.2">
      <c r="A143" s="207"/>
      <c r="B143" s="756"/>
      <c r="C143" s="756"/>
      <c r="D143" s="756"/>
      <c r="E143" s="756"/>
      <c r="F143" s="208"/>
      <c r="G143" s="208"/>
      <c r="H143" s="756"/>
      <c r="I143" s="756"/>
    </row>
    <row r="144" spans="1:9" x14ac:dyDescent="0.2">
      <c r="A144" s="207"/>
      <c r="B144" s="754"/>
      <c r="C144" s="754"/>
      <c r="D144" s="754"/>
      <c r="E144" s="754"/>
      <c r="F144" s="208"/>
      <c r="G144" s="208"/>
      <c r="H144" s="756"/>
      <c r="I144" s="756"/>
    </row>
    <row r="145" spans="1:9" x14ac:dyDescent="0.2">
      <c r="A145" s="207"/>
      <c r="B145" s="754"/>
      <c r="C145" s="754"/>
      <c r="D145" s="754"/>
      <c r="E145" s="754"/>
      <c r="F145" s="208"/>
      <c r="G145" s="208"/>
      <c r="H145" s="756"/>
      <c r="I145" s="756"/>
    </row>
    <row r="146" spans="1:9" x14ac:dyDescent="0.2">
      <c r="A146" s="207"/>
      <c r="B146" s="754"/>
      <c r="C146" s="754"/>
      <c r="D146" s="754"/>
      <c r="E146" s="754"/>
      <c r="F146" s="208"/>
      <c r="G146" s="208"/>
      <c r="H146" s="756"/>
      <c r="I146" s="756"/>
    </row>
    <row r="147" spans="1:9" x14ac:dyDescent="0.2">
      <c r="A147" s="207"/>
      <c r="B147" s="754"/>
      <c r="C147" s="754"/>
      <c r="D147" s="754"/>
      <c r="E147" s="754"/>
      <c r="F147" s="208"/>
      <c r="G147" s="208"/>
      <c r="H147" s="756"/>
      <c r="I147" s="756"/>
    </row>
    <row r="148" spans="1:9" x14ac:dyDescent="0.2">
      <c r="A148" s="207"/>
      <c r="B148" s="754"/>
      <c r="C148" s="754"/>
      <c r="D148" s="754"/>
      <c r="E148" s="754"/>
      <c r="F148" s="208"/>
      <c r="G148" s="208"/>
      <c r="H148" s="756"/>
      <c r="I148" s="756"/>
    </row>
    <row r="149" spans="1:9" x14ac:dyDescent="0.2">
      <c r="A149" s="209"/>
      <c r="B149" s="760"/>
      <c r="C149" s="760"/>
      <c r="D149" s="760"/>
      <c r="E149" s="760"/>
      <c r="F149" s="210"/>
      <c r="G149" s="210"/>
      <c r="H149" s="761"/>
      <c r="I149" s="761"/>
    </row>
    <row r="151" spans="1:9" ht="41.85" customHeight="1" x14ac:dyDescent="0.2">
      <c r="B151" s="663" t="str">
        <f>Source!D585</f>
        <v>Les justificatifs permettant de vérifier que les non-conformités marquées d’un astérisque ont été corrigées sont à transmettre dans le délai imparti à l’organe de certification (Délais: crit.: avant certification, nc: max. 3 mois).</v>
      </c>
      <c r="C151" s="663"/>
      <c r="D151" s="663"/>
      <c r="E151" s="663"/>
      <c r="F151" s="663"/>
      <c r="G151" s="663"/>
      <c r="H151" s="663"/>
      <c r="I151" s="663"/>
    </row>
    <row r="152" spans="1:9" ht="25.35" customHeight="1" x14ac:dyDescent="0.25">
      <c r="A152" s="151" t="str">
        <f>Source!D510</f>
        <v>G. Proposition de l’auditeur à l’attention de l’organisme de certification</v>
      </c>
    </row>
    <row r="153" spans="1:9" ht="8.25" customHeight="1" x14ac:dyDescent="0.2"/>
    <row r="154" spans="1:9" ht="16.5" customHeight="1" x14ac:dyDescent="0.2">
      <c r="B154" s="56" t="str">
        <f>Source!D586</f>
        <v>L’auditeur propose d’octroyer le droit d’utilisation, respectivement la certification</v>
      </c>
      <c r="C154" s="56"/>
      <c r="D154" s="56"/>
      <c r="E154" s="56"/>
      <c r="F154" s="56"/>
      <c r="G154" s="56"/>
      <c r="H154" s="56"/>
      <c r="I154" s="56"/>
    </row>
    <row r="155" spans="1:9" ht="16.5" customHeight="1" x14ac:dyDescent="0.2">
      <c r="B155" s="202" t="str">
        <f>Source!D587</f>
        <v>car aucune non-conformité n’a été constatée</v>
      </c>
      <c r="C155" s="56"/>
      <c r="D155" s="56"/>
      <c r="E155" s="56"/>
      <c r="F155" s="56"/>
      <c r="G155" s="56"/>
      <c r="H155" s="56"/>
      <c r="I155" s="56"/>
    </row>
    <row r="156" spans="1:9" ht="25.35" customHeight="1" x14ac:dyDescent="0.2">
      <c r="B156" s="768" t="str">
        <f>Source!D588</f>
        <v>car seules des non-conformités non critiques ont été constatées et/ou les non-conformités critiques ont déjà été corrigées.</v>
      </c>
      <c r="C156" s="768"/>
      <c r="D156" s="768"/>
      <c r="E156" s="768"/>
      <c r="F156" s="768"/>
      <c r="G156" s="768"/>
      <c r="H156" s="768"/>
      <c r="I156" s="768"/>
    </row>
    <row r="157" spans="1:9" ht="41.25" customHeight="1" x14ac:dyDescent="0.2">
      <c r="B157" s="766" t="str">
        <f>Source!D589</f>
        <v>L’auditeur renonce à proposer la certification jusqu’à la correction des non-conformités suivantes, suivie d’un contrôle par l’organe de certification.</v>
      </c>
      <c r="C157" s="766"/>
      <c r="D157" s="766"/>
      <c r="E157" s="766"/>
      <c r="F157" s="766"/>
      <c r="G157" s="766"/>
      <c r="H157" s="766"/>
      <c r="I157" s="766"/>
    </row>
    <row r="159" spans="1:9" ht="13.5" customHeight="1" x14ac:dyDescent="0.2">
      <c r="A159" s="5" t="str">
        <f>Source!D511</f>
        <v>Prochain audit:</v>
      </c>
      <c r="C159" s="47" t="str">
        <f>Source!D618</f>
        <v>Inspections dans le cadre des inspections annuelles de SwissGAP Horticulture</v>
      </c>
    </row>
    <row r="160" spans="1:9" ht="6.75" customHeight="1" x14ac:dyDescent="0.2">
      <c r="A160" s="5"/>
    </row>
    <row r="161" spans="1:9" ht="45" customHeight="1" x14ac:dyDescent="0.2">
      <c r="A161" s="532" t="str">
        <f>Source!D512</f>
        <v>L’organe de certification se réserve le droit de poser d’éventuelles exigences supplémentaires. Le certificat est remis lorsque l’entreprise a passé avec succès la procédure de certification. Si l'entreprise n'est pas d'accord avec l'audit ou les notifications et mesures indiquées, une prise de position par écrit dans le délai de 10 jours peut être soumisse.</v>
      </c>
      <c r="B161" s="532"/>
      <c r="C161" s="532"/>
      <c r="D161" s="532"/>
      <c r="E161" s="532"/>
      <c r="F161" s="532"/>
      <c r="G161" s="532"/>
      <c r="H161" s="532"/>
      <c r="I161" s="532"/>
    </row>
    <row r="162" spans="1:9" ht="28.35" customHeight="1" x14ac:dyDescent="0.25">
      <c r="A162" s="151" t="str">
        <f>Source!D513</f>
        <v>H. Attestation</v>
      </c>
    </row>
    <row r="163" spans="1:9" ht="26.85" customHeight="1" x14ac:dyDescent="0.2">
      <c r="A163" s="532" t="str">
        <f>Source!D514</f>
        <v>Les soussignés confirment par leur signature que les résultats notifiés dans le présent rapport sont corrects.</v>
      </c>
      <c r="B163" s="532"/>
      <c r="C163" s="532"/>
      <c r="D163" s="532"/>
      <c r="E163" s="532"/>
      <c r="F163" s="532"/>
      <c r="G163" s="532"/>
      <c r="H163" s="532"/>
      <c r="I163" s="532"/>
    </row>
    <row r="164" spans="1:9" ht="24" customHeight="1" x14ac:dyDescent="0.2">
      <c r="A164" s="5" t="str">
        <f>Source!D515</f>
        <v>Lieu:</v>
      </c>
      <c r="B164" s="646" t="str">
        <f>IF(ISBLANK('Audit Info'!C8),"",'Audit Info'!C8)</f>
        <v/>
      </c>
      <c r="C164" s="646"/>
      <c r="D164" s="125"/>
      <c r="E164" s="405" t="str">
        <f>Source!D675</f>
        <v>Date:</v>
      </c>
      <c r="F164" s="767" t="str">
        <f>IF(ISBLANK('Audit Info'!E22),"",'Audit Info'!E22)</f>
        <v/>
      </c>
      <c r="G164" s="767"/>
      <c r="H164" s="767"/>
      <c r="I164" s="767"/>
    </row>
    <row r="165" spans="1:9" ht="33.75" customHeight="1" x14ac:dyDescent="0.2">
      <c r="A165" s="762" t="str">
        <f>Source!D516</f>
        <v>Signature de
l’auditeur:</v>
      </c>
      <c r="B165" s="762"/>
      <c r="C165" s="762"/>
      <c r="D165" s="762"/>
      <c r="E165" s="762" t="str">
        <f>Source!D676</f>
        <v>Signature de
l’entreprise:</v>
      </c>
      <c r="F165" s="762"/>
      <c r="G165" s="762"/>
      <c r="H165" s="762"/>
      <c r="I165" s="762"/>
    </row>
    <row r="166" spans="1:9" ht="7.5" customHeight="1" x14ac:dyDescent="0.2"/>
    <row r="167" spans="1:9" ht="18" customHeight="1" x14ac:dyDescent="0.2">
      <c r="A167" s="763" t="str">
        <f>Source!D517</f>
        <v>Annexes:</v>
      </c>
      <c r="B167" s="763"/>
      <c r="C167" s="764"/>
      <c r="D167" s="764"/>
      <c r="E167" s="764"/>
      <c r="F167" s="764"/>
      <c r="G167" s="764"/>
      <c r="H167" s="764"/>
      <c r="I167" s="764"/>
    </row>
    <row r="168" spans="1:9" x14ac:dyDescent="0.2">
      <c r="A168" s="203" t="str">
        <f>Source!D518</f>
        <v>À usage interne uniquement. Procédure selon les directives de certification</v>
      </c>
      <c r="B168" s="110"/>
      <c r="C168" s="110"/>
      <c r="D168" s="110"/>
      <c r="E168" s="110"/>
      <c r="F168" s="110"/>
      <c r="G168" s="110"/>
      <c r="H168" s="110"/>
      <c r="I168" s="111"/>
    </row>
    <row r="169" spans="1:9" ht="18" customHeight="1" x14ac:dyDescent="0.2">
      <c r="A169" s="204" t="str">
        <f>Source!D519</f>
        <v>Vérification                                                          Date:                  Signature vérificateur:</v>
      </c>
      <c r="B169" s="110"/>
      <c r="C169" s="110"/>
      <c r="D169" s="110"/>
      <c r="E169" s="110"/>
      <c r="F169" s="110"/>
      <c r="G169" s="110"/>
      <c r="H169" s="110"/>
      <c r="I169" s="111"/>
    </row>
    <row r="170" spans="1:9" ht="21" customHeight="1" x14ac:dyDescent="0.2">
      <c r="A170" s="205" t="str">
        <f>Source!D520</f>
        <v>Remarques:</v>
      </c>
      <c r="B170" s="118"/>
      <c r="C170" s="734"/>
      <c r="D170" s="734"/>
      <c r="E170" s="734"/>
      <c r="F170" s="734"/>
      <c r="G170" s="734"/>
      <c r="H170" s="734"/>
      <c r="I170" s="765"/>
    </row>
    <row r="171" spans="1:9" ht="20.25" customHeight="1" x14ac:dyDescent="0.2">
      <c r="A171" s="204" t="str">
        <f>Source!D521</f>
        <v>Libération pour la certification                             Date:                  Signature certificateur:</v>
      </c>
      <c r="I171" s="114"/>
    </row>
    <row r="172" spans="1:9" ht="21" customHeight="1" x14ac:dyDescent="0.2">
      <c r="A172" s="205" t="str">
        <f>Source!D522</f>
        <v>Remarques:</v>
      </c>
      <c r="B172" s="118"/>
      <c r="C172" s="734"/>
      <c r="D172" s="734"/>
      <c r="E172" s="734"/>
      <c r="F172" s="734"/>
      <c r="G172" s="734"/>
      <c r="H172" s="734"/>
      <c r="I172" s="765"/>
    </row>
  </sheetData>
  <sheetProtection algorithmName="SHA-512" hashValue="LZwJBIJJdRzg9PMkLwsW+lkMqLLc/lX6jxSz8Y8nFq5+AWOnAvldZMD82YAiqWQQer6VsJ09q8f4tfkpcjMztA==" saltValue="RbrKCoNMIVmXW2C3/BAAbQ==" spinCount="100000" sheet="1" objects="1" scenarios="1" selectLockedCells="1"/>
  <mergeCells count="212">
    <mergeCell ref="E165:I165"/>
    <mergeCell ref="A167:B167"/>
    <mergeCell ref="C167:I167"/>
    <mergeCell ref="C170:I170"/>
    <mergeCell ref="C172:I172"/>
    <mergeCell ref="B151:I151"/>
    <mergeCell ref="B157:I157"/>
    <mergeCell ref="A161:I161"/>
    <mergeCell ref="A163:I163"/>
    <mergeCell ref="B164:C164"/>
    <mergeCell ref="F164:I164"/>
    <mergeCell ref="A165:D165"/>
    <mergeCell ref="B156:I156"/>
    <mergeCell ref="B147:E147"/>
    <mergeCell ref="H147:I147"/>
    <mergeCell ref="B148:E148"/>
    <mergeCell ref="H148:I148"/>
    <mergeCell ref="B149:E149"/>
    <mergeCell ref="H149:I149"/>
    <mergeCell ref="B144:E144"/>
    <mergeCell ref="H144:I144"/>
    <mergeCell ref="B145:E145"/>
    <mergeCell ref="H145:I145"/>
    <mergeCell ref="B146:E146"/>
    <mergeCell ref="H146:I146"/>
    <mergeCell ref="B142:E142"/>
    <mergeCell ref="H142:I142"/>
    <mergeCell ref="B143:E143"/>
    <mergeCell ref="H143:I143"/>
    <mergeCell ref="B139:E139"/>
    <mergeCell ref="H139:I139"/>
    <mergeCell ref="B140:E140"/>
    <mergeCell ref="H140:I140"/>
    <mergeCell ref="B141:E141"/>
    <mergeCell ref="H141:I141"/>
    <mergeCell ref="B136:E136"/>
    <mergeCell ref="H136:I136"/>
    <mergeCell ref="B137:E137"/>
    <mergeCell ref="H137:I137"/>
    <mergeCell ref="B138:E138"/>
    <mergeCell ref="H138:I138"/>
    <mergeCell ref="B128:D128"/>
    <mergeCell ref="E128:I128"/>
    <mergeCell ref="B129:D129"/>
    <mergeCell ref="E129:I129"/>
    <mergeCell ref="A130:B130"/>
    <mergeCell ref="C130:I130"/>
    <mergeCell ref="B125:D125"/>
    <mergeCell ref="E125:I125"/>
    <mergeCell ref="B126:D126"/>
    <mergeCell ref="E126:I126"/>
    <mergeCell ref="B127:D127"/>
    <mergeCell ref="E127:I127"/>
    <mergeCell ref="B120:D120"/>
    <mergeCell ref="E120:I120"/>
    <mergeCell ref="E121:I121"/>
    <mergeCell ref="B122:D122"/>
    <mergeCell ref="E122:I122"/>
    <mergeCell ref="B124:C124"/>
    <mergeCell ref="E124:I124"/>
    <mergeCell ref="B121:D121"/>
    <mergeCell ref="B114:D114"/>
    <mergeCell ref="C115:D115"/>
    <mergeCell ref="A117:C117"/>
    <mergeCell ref="E117:I117"/>
    <mergeCell ref="E118:I118"/>
    <mergeCell ref="E119:I119"/>
    <mergeCell ref="I107:I108"/>
    <mergeCell ref="B108:D108"/>
    <mergeCell ref="A109:B109"/>
    <mergeCell ref="C109:I109"/>
    <mergeCell ref="B112:D112"/>
    <mergeCell ref="F112:G112"/>
    <mergeCell ref="H112:H113"/>
    <mergeCell ref="A104:B104"/>
    <mergeCell ref="B105:D105"/>
    <mergeCell ref="F105:G105"/>
    <mergeCell ref="H105:H106"/>
    <mergeCell ref="A107:A108"/>
    <mergeCell ref="B107:D107"/>
    <mergeCell ref="E107:E108"/>
    <mergeCell ref="A101:B101"/>
    <mergeCell ref="C101:D101"/>
    <mergeCell ref="E101:F101"/>
    <mergeCell ref="A102:B102"/>
    <mergeCell ref="C102:D102"/>
    <mergeCell ref="E102:F102"/>
    <mergeCell ref="C104:I104"/>
    <mergeCell ref="A100:B100"/>
    <mergeCell ref="C100:D100"/>
    <mergeCell ref="E100:F100"/>
    <mergeCell ref="A96:B96"/>
    <mergeCell ref="C96:D97"/>
    <mergeCell ref="G96:G97"/>
    <mergeCell ref="H96:H97"/>
    <mergeCell ref="A98:B98"/>
    <mergeCell ref="C98:D98"/>
    <mergeCell ref="E98:F98"/>
    <mergeCell ref="B90:D90"/>
    <mergeCell ref="B91:D91"/>
    <mergeCell ref="A92:A93"/>
    <mergeCell ref="B92:D92"/>
    <mergeCell ref="E92:E93"/>
    <mergeCell ref="I92:I93"/>
    <mergeCell ref="B93:D93"/>
    <mergeCell ref="A99:B99"/>
    <mergeCell ref="C99:D99"/>
    <mergeCell ref="E99:F99"/>
    <mergeCell ref="B83:D83"/>
    <mergeCell ref="B85:D85"/>
    <mergeCell ref="F85:G85"/>
    <mergeCell ref="H85:H86"/>
    <mergeCell ref="A87:A89"/>
    <mergeCell ref="B87:D87"/>
    <mergeCell ref="E87:E88"/>
    <mergeCell ref="A77:B77"/>
    <mergeCell ref="C77:I77"/>
    <mergeCell ref="B80:D80"/>
    <mergeCell ref="F80:G80"/>
    <mergeCell ref="H80:H81"/>
    <mergeCell ref="B82:D82"/>
    <mergeCell ref="I87:I88"/>
    <mergeCell ref="B88:D88"/>
    <mergeCell ref="B89:D89"/>
    <mergeCell ref="F73:G73"/>
    <mergeCell ref="H73:H74"/>
    <mergeCell ref="A75:A76"/>
    <mergeCell ref="B75:D75"/>
    <mergeCell ref="H75:H76"/>
    <mergeCell ref="I75:I76"/>
    <mergeCell ref="B76:D76"/>
    <mergeCell ref="C68:E68"/>
    <mergeCell ref="C69:E69"/>
    <mergeCell ref="C70:E70"/>
    <mergeCell ref="C71:E71"/>
    <mergeCell ref="C72:E72"/>
    <mergeCell ref="B73:D73"/>
    <mergeCell ref="E75:E76"/>
    <mergeCell ref="C62:E62"/>
    <mergeCell ref="C63:E63"/>
    <mergeCell ref="C64:E64"/>
    <mergeCell ref="C65:E65"/>
    <mergeCell ref="C66:E66"/>
    <mergeCell ref="C67:E67"/>
    <mergeCell ref="C56:E56"/>
    <mergeCell ref="C57:E57"/>
    <mergeCell ref="C58:E58"/>
    <mergeCell ref="C59:E59"/>
    <mergeCell ref="C60:E60"/>
    <mergeCell ref="C61:E61"/>
    <mergeCell ref="A54:A55"/>
    <mergeCell ref="B54:E54"/>
    <mergeCell ref="G54:G55"/>
    <mergeCell ref="H54:H55"/>
    <mergeCell ref="I54:I55"/>
    <mergeCell ref="B55:E55"/>
    <mergeCell ref="B47:D47"/>
    <mergeCell ref="B49:D49"/>
    <mergeCell ref="F49:G49"/>
    <mergeCell ref="H49:H50"/>
    <mergeCell ref="A51:A53"/>
    <mergeCell ref="B51:D51"/>
    <mergeCell ref="E51:E52"/>
    <mergeCell ref="B52:D52"/>
    <mergeCell ref="B53:D53"/>
    <mergeCell ref="I51:I52"/>
    <mergeCell ref="H42:H43"/>
    <mergeCell ref="B44:D44"/>
    <mergeCell ref="A45:A46"/>
    <mergeCell ref="B45:D45"/>
    <mergeCell ref="E45:E46"/>
    <mergeCell ref="B46:D46"/>
    <mergeCell ref="A36:D36"/>
    <mergeCell ref="A38:D38"/>
    <mergeCell ref="B42:D42"/>
    <mergeCell ref="F42:G42"/>
    <mergeCell ref="A29:C29"/>
    <mergeCell ref="F29:G29"/>
    <mergeCell ref="H29:H30"/>
    <mergeCell ref="A31:D31"/>
    <mergeCell ref="A32:D32"/>
    <mergeCell ref="A34:D34"/>
    <mergeCell ref="B13:C13"/>
    <mergeCell ref="E13:I13"/>
    <mergeCell ref="E14:I14"/>
    <mergeCell ref="E15:I15"/>
    <mergeCell ref="E16:I16"/>
    <mergeCell ref="E18:I18"/>
    <mergeCell ref="B14:C14"/>
    <mergeCell ref="B15:C15"/>
    <mergeCell ref="B16:C16"/>
    <mergeCell ref="B17:C17"/>
    <mergeCell ref="B18:C18"/>
    <mergeCell ref="B12:C12"/>
    <mergeCell ref="E12:I12"/>
    <mergeCell ref="A6:B6"/>
    <mergeCell ref="F6:I6"/>
    <mergeCell ref="B7:C7"/>
    <mergeCell ref="F7:I7"/>
    <mergeCell ref="B8:C8"/>
    <mergeCell ref="E8:I8"/>
    <mergeCell ref="F10:I10"/>
    <mergeCell ref="B1:C1"/>
    <mergeCell ref="F1:I1"/>
    <mergeCell ref="B3:C3"/>
    <mergeCell ref="A5:B5"/>
    <mergeCell ref="E5:I5"/>
    <mergeCell ref="B9:C9"/>
    <mergeCell ref="E9:I9"/>
    <mergeCell ref="A10:C10"/>
    <mergeCell ref="A11:D11"/>
    <mergeCell ref="E11:I11"/>
  </mergeCells>
  <pageMargins left="0.47244094488188981" right="0.15748031496062992" top="0.98425196850393704" bottom="0.19685039370078741" header="0.31496062992125984" footer="0.31496062992125984"/>
  <pageSetup paperSize="9" scale="90" orientation="portrait" r:id="rId1"/>
  <headerFooter>
    <oddHeader>&amp;C&amp;"Arial,Fett"Checkliste Suisse Garantie
Hortikultur</oddHeader>
    <oddFooter>&amp;L&amp;"Arial,Standard"&amp;8ProCert AG  Marktgasse 65  CH-3011 Bern
Ref: &amp;F&amp;C&amp;"Arial,Standard"&amp;8Tel: +41 (0)31 560 67 67
&amp;A&amp;R&amp;"Arial,Standard"&amp;8produkte@procert.ch   www.procert.ch
&amp;P/&amp;N</oddFooter>
  </headerFooter>
  <rowBreaks count="4" manualBreakCount="4">
    <brk id="39" max="8" man="1"/>
    <brk id="72" max="8" man="1"/>
    <brk id="103" max="8" man="1"/>
    <brk id="130"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31746" r:id="rId4" name="Check Box 2">
              <controlPr defaultSize="0" autoFill="0" autoLine="0" autoPict="0">
                <anchor moveWithCells="1">
                  <from>
                    <xdr:col>2</xdr:col>
                    <xdr:colOff>1057275</xdr:colOff>
                    <xdr:row>13</xdr:row>
                    <xdr:rowOff>9525</xdr:rowOff>
                  </from>
                  <to>
                    <xdr:col>3</xdr:col>
                    <xdr:colOff>257175</xdr:colOff>
                    <xdr:row>14</xdr:row>
                    <xdr:rowOff>9525</xdr:rowOff>
                  </to>
                </anchor>
              </controlPr>
            </control>
          </mc:Choice>
        </mc:AlternateContent>
        <mc:AlternateContent xmlns:mc="http://schemas.openxmlformats.org/markup-compatibility/2006">
          <mc:Choice Requires="x14">
            <control shapeId="31747" r:id="rId5" name="Check Box 3">
              <controlPr defaultSize="0" autoFill="0" autoLine="0" autoPict="0">
                <anchor moveWithCells="1">
                  <from>
                    <xdr:col>1</xdr:col>
                    <xdr:colOff>0</xdr:colOff>
                    <xdr:row>11</xdr:row>
                    <xdr:rowOff>228600</xdr:rowOff>
                  </from>
                  <to>
                    <xdr:col>1</xdr:col>
                    <xdr:colOff>228600</xdr:colOff>
                    <xdr:row>13</xdr:row>
                    <xdr:rowOff>0</xdr:rowOff>
                  </to>
                </anchor>
              </controlPr>
            </control>
          </mc:Choice>
        </mc:AlternateContent>
        <mc:AlternateContent xmlns:mc="http://schemas.openxmlformats.org/markup-compatibility/2006">
          <mc:Choice Requires="x14">
            <control shapeId="31748" r:id="rId6" name="Check Box 4">
              <controlPr defaultSize="0" autoFill="0" autoLine="0" autoPict="0">
                <anchor moveWithCells="1">
                  <from>
                    <xdr:col>1</xdr:col>
                    <xdr:colOff>0</xdr:colOff>
                    <xdr:row>13</xdr:row>
                    <xdr:rowOff>28575</xdr:rowOff>
                  </from>
                  <to>
                    <xdr:col>1</xdr:col>
                    <xdr:colOff>228600</xdr:colOff>
                    <xdr:row>14</xdr:row>
                    <xdr:rowOff>0</xdr:rowOff>
                  </to>
                </anchor>
              </controlPr>
            </control>
          </mc:Choice>
        </mc:AlternateContent>
        <mc:AlternateContent xmlns:mc="http://schemas.openxmlformats.org/markup-compatibility/2006">
          <mc:Choice Requires="x14">
            <control shapeId="31749" r:id="rId7" name="Check Box 5">
              <controlPr defaultSize="0" autoFill="0" autoLine="0" autoPict="0">
                <anchor moveWithCells="1">
                  <from>
                    <xdr:col>1</xdr:col>
                    <xdr:colOff>0</xdr:colOff>
                    <xdr:row>14</xdr:row>
                    <xdr:rowOff>19050</xdr:rowOff>
                  </from>
                  <to>
                    <xdr:col>1</xdr:col>
                    <xdr:colOff>219075</xdr:colOff>
                    <xdr:row>15</xdr:row>
                    <xdr:rowOff>0</xdr:rowOff>
                  </to>
                </anchor>
              </controlPr>
            </control>
          </mc:Choice>
        </mc:AlternateContent>
        <mc:AlternateContent xmlns:mc="http://schemas.openxmlformats.org/markup-compatibility/2006">
          <mc:Choice Requires="x14">
            <control shapeId="31750" r:id="rId8" name="Check Box 6">
              <controlPr defaultSize="0" autoFill="0" autoLine="0" autoPict="0">
                <anchor moveWithCells="1">
                  <from>
                    <xdr:col>1</xdr:col>
                    <xdr:colOff>0</xdr:colOff>
                    <xdr:row>15</xdr:row>
                    <xdr:rowOff>104775</xdr:rowOff>
                  </from>
                  <to>
                    <xdr:col>1</xdr:col>
                    <xdr:colOff>238125</xdr:colOff>
                    <xdr:row>15</xdr:row>
                    <xdr:rowOff>314325</xdr:rowOff>
                  </to>
                </anchor>
              </controlPr>
            </control>
          </mc:Choice>
        </mc:AlternateContent>
        <mc:AlternateContent xmlns:mc="http://schemas.openxmlformats.org/markup-compatibility/2006">
          <mc:Choice Requires="x14">
            <control shapeId="31751" r:id="rId9" name="Check Box 7">
              <controlPr defaultSize="0" autoFill="0" autoLine="0" autoPict="0">
                <anchor moveWithCells="1">
                  <from>
                    <xdr:col>1</xdr:col>
                    <xdr:colOff>0</xdr:colOff>
                    <xdr:row>15</xdr:row>
                    <xdr:rowOff>409575</xdr:rowOff>
                  </from>
                  <to>
                    <xdr:col>1</xdr:col>
                    <xdr:colOff>228600</xdr:colOff>
                    <xdr:row>16</xdr:row>
                    <xdr:rowOff>238125</xdr:rowOff>
                  </to>
                </anchor>
              </controlPr>
            </control>
          </mc:Choice>
        </mc:AlternateContent>
        <mc:AlternateContent xmlns:mc="http://schemas.openxmlformats.org/markup-compatibility/2006">
          <mc:Choice Requires="x14">
            <control shapeId="31752" r:id="rId10" name="Check Box 8">
              <controlPr defaultSize="0" autoFill="0" autoLine="0" autoPict="0">
                <anchor moveWithCells="1">
                  <from>
                    <xdr:col>1</xdr:col>
                    <xdr:colOff>0</xdr:colOff>
                    <xdr:row>17</xdr:row>
                    <xdr:rowOff>0</xdr:rowOff>
                  </from>
                  <to>
                    <xdr:col>1</xdr:col>
                    <xdr:colOff>228600</xdr:colOff>
                    <xdr:row>17</xdr:row>
                    <xdr:rowOff>228600</xdr:rowOff>
                  </to>
                </anchor>
              </controlPr>
            </control>
          </mc:Choice>
        </mc:AlternateContent>
        <mc:AlternateContent xmlns:mc="http://schemas.openxmlformats.org/markup-compatibility/2006">
          <mc:Choice Requires="x14">
            <control shapeId="31753" r:id="rId11" name="Check Box 9">
              <controlPr defaultSize="0" autoFill="0" autoLine="0" autoPict="0">
                <anchor moveWithCells="1">
                  <from>
                    <xdr:col>3</xdr:col>
                    <xdr:colOff>0</xdr:colOff>
                    <xdr:row>11</xdr:row>
                    <xdr:rowOff>238125</xdr:rowOff>
                  </from>
                  <to>
                    <xdr:col>3</xdr:col>
                    <xdr:colOff>228600</xdr:colOff>
                    <xdr:row>12</xdr:row>
                    <xdr:rowOff>238125</xdr:rowOff>
                  </to>
                </anchor>
              </controlPr>
            </control>
          </mc:Choice>
        </mc:AlternateContent>
        <mc:AlternateContent xmlns:mc="http://schemas.openxmlformats.org/markup-compatibility/2006">
          <mc:Choice Requires="x14">
            <control shapeId="31754" r:id="rId12" name="Check Box 10">
              <controlPr defaultSize="0" autoFill="0" autoLine="0" autoPict="0">
                <anchor moveWithCells="1">
                  <from>
                    <xdr:col>2</xdr:col>
                    <xdr:colOff>1057275</xdr:colOff>
                    <xdr:row>17</xdr:row>
                    <xdr:rowOff>9525</xdr:rowOff>
                  </from>
                  <to>
                    <xdr:col>3</xdr:col>
                    <xdr:colOff>219075</xdr:colOff>
                    <xdr:row>17</xdr:row>
                    <xdr:rowOff>238125</xdr:rowOff>
                  </to>
                </anchor>
              </controlPr>
            </control>
          </mc:Choice>
        </mc:AlternateContent>
        <mc:AlternateContent xmlns:mc="http://schemas.openxmlformats.org/markup-compatibility/2006">
          <mc:Choice Requires="x14">
            <control shapeId="31755" r:id="rId13" name="Check Box 11">
              <controlPr defaultSize="0" autoFill="0" autoLine="0" autoPict="0">
                <anchor moveWithCells="1">
                  <from>
                    <xdr:col>2</xdr:col>
                    <xdr:colOff>1057275</xdr:colOff>
                    <xdr:row>16</xdr:row>
                    <xdr:rowOff>28575</xdr:rowOff>
                  </from>
                  <to>
                    <xdr:col>3</xdr:col>
                    <xdr:colOff>219075</xdr:colOff>
                    <xdr:row>16</xdr:row>
                    <xdr:rowOff>238125</xdr:rowOff>
                  </to>
                </anchor>
              </controlPr>
            </control>
          </mc:Choice>
        </mc:AlternateContent>
        <mc:AlternateContent xmlns:mc="http://schemas.openxmlformats.org/markup-compatibility/2006">
          <mc:Choice Requires="x14">
            <control shapeId="31756" r:id="rId14" name="Check Box 12">
              <controlPr defaultSize="0" autoFill="0" autoLine="0" autoPict="0">
                <anchor moveWithCells="1">
                  <from>
                    <xdr:col>3</xdr:col>
                    <xdr:colOff>0</xdr:colOff>
                    <xdr:row>15</xdr:row>
                    <xdr:rowOff>85725</xdr:rowOff>
                  </from>
                  <to>
                    <xdr:col>3</xdr:col>
                    <xdr:colOff>228600</xdr:colOff>
                    <xdr:row>15</xdr:row>
                    <xdr:rowOff>342900</xdr:rowOff>
                  </to>
                </anchor>
              </controlPr>
            </control>
          </mc:Choice>
        </mc:AlternateContent>
        <mc:AlternateContent xmlns:mc="http://schemas.openxmlformats.org/markup-compatibility/2006">
          <mc:Choice Requires="x14">
            <control shapeId="31757" r:id="rId15" name="Check Box 13">
              <controlPr defaultSize="0" autoFill="0" autoLine="0" autoPict="0">
                <anchor moveWithCells="1">
                  <from>
                    <xdr:col>2</xdr:col>
                    <xdr:colOff>1057275</xdr:colOff>
                    <xdr:row>14</xdr:row>
                    <xdr:rowOff>28575</xdr:rowOff>
                  </from>
                  <to>
                    <xdr:col>3</xdr:col>
                    <xdr:colOff>219075</xdr:colOff>
                    <xdr:row>15</xdr:row>
                    <xdr:rowOff>0</xdr:rowOff>
                  </to>
                </anchor>
              </controlPr>
            </control>
          </mc:Choice>
        </mc:AlternateContent>
        <mc:AlternateContent xmlns:mc="http://schemas.openxmlformats.org/markup-compatibility/2006">
          <mc:Choice Requires="x14">
            <control shapeId="31758" r:id="rId16" name="Check Box 14">
              <controlPr defaultSize="0" autoFill="0" autoLine="0" autoPict="0">
                <anchor moveWithCells="1">
                  <from>
                    <xdr:col>5</xdr:col>
                    <xdr:colOff>66675</xdr:colOff>
                    <xdr:row>29</xdr:row>
                    <xdr:rowOff>180975</xdr:rowOff>
                  </from>
                  <to>
                    <xdr:col>5</xdr:col>
                    <xdr:colOff>333375</xdr:colOff>
                    <xdr:row>30</xdr:row>
                    <xdr:rowOff>219075</xdr:rowOff>
                  </to>
                </anchor>
              </controlPr>
            </control>
          </mc:Choice>
        </mc:AlternateContent>
        <mc:AlternateContent xmlns:mc="http://schemas.openxmlformats.org/markup-compatibility/2006">
          <mc:Choice Requires="x14">
            <control shapeId="31759" r:id="rId17" name="Check Box 15">
              <controlPr defaultSize="0" autoFill="0" autoLine="0" autoPict="0">
                <anchor moveWithCells="1">
                  <from>
                    <xdr:col>6</xdr:col>
                    <xdr:colOff>76200</xdr:colOff>
                    <xdr:row>29</xdr:row>
                    <xdr:rowOff>180975</xdr:rowOff>
                  </from>
                  <to>
                    <xdr:col>6</xdr:col>
                    <xdr:colOff>333375</xdr:colOff>
                    <xdr:row>30</xdr:row>
                    <xdr:rowOff>219075</xdr:rowOff>
                  </to>
                </anchor>
              </controlPr>
            </control>
          </mc:Choice>
        </mc:AlternateContent>
        <mc:AlternateContent xmlns:mc="http://schemas.openxmlformats.org/markup-compatibility/2006">
          <mc:Choice Requires="x14">
            <control shapeId="31760" r:id="rId18" name="Check Box 16">
              <controlPr defaultSize="0" autoFill="0" autoLine="0" autoPict="0">
                <anchor moveWithCells="1">
                  <from>
                    <xdr:col>5</xdr:col>
                    <xdr:colOff>66675</xdr:colOff>
                    <xdr:row>30</xdr:row>
                    <xdr:rowOff>333375</xdr:rowOff>
                  </from>
                  <to>
                    <xdr:col>5</xdr:col>
                    <xdr:colOff>333375</xdr:colOff>
                    <xdr:row>31</xdr:row>
                    <xdr:rowOff>219075</xdr:rowOff>
                  </to>
                </anchor>
              </controlPr>
            </control>
          </mc:Choice>
        </mc:AlternateContent>
        <mc:AlternateContent xmlns:mc="http://schemas.openxmlformats.org/markup-compatibility/2006">
          <mc:Choice Requires="x14">
            <control shapeId="31761" r:id="rId19" name="Check Box 17">
              <controlPr defaultSize="0" autoFill="0" autoLine="0" autoPict="0">
                <anchor moveWithCells="1">
                  <from>
                    <xdr:col>6</xdr:col>
                    <xdr:colOff>66675</xdr:colOff>
                    <xdr:row>30</xdr:row>
                    <xdr:rowOff>333375</xdr:rowOff>
                  </from>
                  <to>
                    <xdr:col>6</xdr:col>
                    <xdr:colOff>333375</xdr:colOff>
                    <xdr:row>31</xdr:row>
                    <xdr:rowOff>219075</xdr:rowOff>
                  </to>
                </anchor>
              </controlPr>
            </control>
          </mc:Choice>
        </mc:AlternateContent>
        <mc:AlternateContent xmlns:mc="http://schemas.openxmlformats.org/markup-compatibility/2006">
          <mc:Choice Requires="x14">
            <control shapeId="31762" r:id="rId20" name="Check Box 18">
              <controlPr defaultSize="0" autoFill="0" autoLine="0" autoPict="0">
                <anchor moveWithCells="1">
                  <from>
                    <xdr:col>5</xdr:col>
                    <xdr:colOff>66675</xdr:colOff>
                    <xdr:row>32</xdr:row>
                    <xdr:rowOff>219075</xdr:rowOff>
                  </from>
                  <to>
                    <xdr:col>5</xdr:col>
                    <xdr:colOff>304800</xdr:colOff>
                    <xdr:row>33</xdr:row>
                    <xdr:rowOff>219075</xdr:rowOff>
                  </to>
                </anchor>
              </controlPr>
            </control>
          </mc:Choice>
        </mc:AlternateContent>
        <mc:AlternateContent xmlns:mc="http://schemas.openxmlformats.org/markup-compatibility/2006">
          <mc:Choice Requires="x14">
            <control shapeId="31763" r:id="rId21" name="Check Box 19">
              <controlPr defaultSize="0" autoFill="0" autoLine="0" autoPict="0">
                <anchor moveWithCells="1">
                  <from>
                    <xdr:col>6</xdr:col>
                    <xdr:colOff>66675</xdr:colOff>
                    <xdr:row>32</xdr:row>
                    <xdr:rowOff>219075</xdr:rowOff>
                  </from>
                  <to>
                    <xdr:col>6</xdr:col>
                    <xdr:colOff>333375</xdr:colOff>
                    <xdr:row>33</xdr:row>
                    <xdr:rowOff>219075</xdr:rowOff>
                  </to>
                </anchor>
              </controlPr>
            </control>
          </mc:Choice>
        </mc:AlternateContent>
        <mc:AlternateContent xmlns:mc="http://schemas.openxmlformats.org/markup-compatibility/2006">
          <mc:Choice Requires="x14">
            <control shapeId="31764" r:id="rId22" name="Check Box 20">
              <controlPr defaultSize="0" autoFill="0" autoLine="0" autoPict="0">
                <anchor moveWithCells="1">
                  <from>
                    <xdr:col>7</xdr:col>
                    <xdr:colOff>66675</xdr:colOff>
                    <xdr:row>32</xdr:row>
                    <xdr:rowOff>219075</xdr:rowOff>
                  </from>
                  <to>
                    <xdr:col>7</xdr:col>
                    <xdr:colOff>295275</xdr:colOff>
                    <xdr:row>33</xdr:row>
                    <xdr:rowOff>219075</xdr:rowOff>
                  </to>
                </anchor>
              </controlPr>
            </control>
          </mc:Choice>
        </mc:AlternateContent>
        <mc:AlternateContent xmlns:mc="http://schemas.openxmlformats.org/markup-compatibility/2006">
          <mc:Choice Requires="x14">
            <control shapeId="31765" r:id="rId23" name="Check Box 21">
              <controlPr defaultSize="0" autoFill="0" autoLine="0" autoPict="0">
                <anchor moveWithCells="1">
                  <from>
                    <xdr:col>5</xdr:col>
                    <xdr:colOff>66675</xdr:colOff>
                    <xdr:row>34</xdr:row>
                    <xdr:rowOff>219075</xdr:rowOff>
                  </from>
                  <to>
                    <xdr:col>5</xdr:col>
                    <xdr:colOff>333375</xdr:colOff>
                    <xdr:row>35</xdr:row>
                    <xdr:rowOff>219075</xdr:rowOff>
                  </to>
                </anchor>
              </controlPr>
            </control>
          </mc:Choice>
        </mc:AlternateContent>
        <mc:AlternateContent xmlns:mc="http://schemas.openxmlformats.org/markup-compatibility/2006">
          <mc:Choice Requires="x14">
            <control shapeId="31766" r:id="rId24" name="Check Box 22">
              <controlPr defaultSize="0" autoFill="0" autoLine="0" autoPict="0">
                <anchor moveWithCells="1">
                  <from>
                    <xdr:col>6</xdr:col>
                    <xdr:colOff>66675</xdr:colOff>
                    <xdr:row>34</xdr:row>
                    <xdr:rowOff>219075</xdr:rowOff>
                  </from>
                  <to>
                    <xdr:col>6</xdr:col>
                    <xdr:colOff>333375</xdr:colOff>
                    <xdr:row>35</xdr:row>
                    <xdr:rowOff>219075</xdr:rowOff>
                  </to>
                </anchor>
              </controlPr>
            </control>
          </mc:Choice>
        </mc:AlternateContent>
        <mc:AlternateContent xmlns:mc="http://schemas.openxmlformats.org/markup-compatibility/2006">
          <mc:Choice Requires="x14">
            <control shapeId="31767" r:id="rId25" name="Check Box 23">
              <controlPr defaultSize="0" autoFill="0" autoLine="0" autoPict="0">
                <anchor moveWithCells="1">
                  <from>
                    <xdr:col>7</xdr:col>
                    <xdr:colOff>66675</xdr:colOff>
                    <xdr:row>34</xdr:row>
                    <xdr:rowOff>219075</xdr:rowOff>
                  </from>
                  <to>
                    <xdr:col>7</xdr:col>
                    <xdr:colOff>295275</xdr:colOff>
                    <xdr:row>35</xdr:row>
                    <xdr:rowOff>219075</xdr:rowOff>
                  </to>
                </anchor>
              </controlPr>
            </control>
          </mc:Choice>
        </mc:AlternateContent>
        <mc:AlternateContent xmlns:mc="http://schemas.openxmlformats.org/markup-compatibility/2006">
          <mc:Choice Requires="x14">
            <control shapeId="31768" r:id="rId26" name="Check Box 24">
              <controlPr defaultSize="0" autoFill="0" autoLine="0" autoPict="0">
                <anchor moveWithCells="1">
                  <from>
                    <xdr:col>5</xdr:col>
                    <xdr:colOff>66675</xdr:colOff>
                    <xdr:row>37</xdr:row>
                    <xdr:rowOff>28575</xdr:rowOff>
                  </from>
                  <to>
                    <xdr:col>5</xdr:col>
                    <xdr:colOff>304800</xdr:colOff>
                    <xdr:row>37</xdr:row>
                    <xdr:rowOff>257175</xdr:rowOff>
                  </to>
                </anchor>
              </controlPr>
            </control>
          </mc:Choice>
        </mc:AlternateContent>
        <mc:AlternateContent xmlns:mc="http://schemas.openxmlformats.org/markup-compatibility/2006">
          <mc:Choice Requires="x14">
            <control shapeId="31769" r:id="rId27" name="Check Box 25">
              <controlPr defaultSize="0" autoFill="0" autoLine="0" autoPict="0">
                <anchor moveWithCells="1">
                  <from>
                    <xdr:col>6</xdr:col>
                    <xdr:colOff>66675</xdr:colOff>
                    <xdr:row>37</xdr:row>
                    <xdr:rowOff>28575</xdr:rowOff>
                  </from>
                  <to>
                    <xdr:col>6</xdr:col>
                    <xdr:colOff>333375</xdr:colOff>
                    <xdr:row>37</xdr:row>
                    <xdr:rowOff>257175</xdr:rowOff>
                  </to>
                </anchor>
              </controlPr>
            </control>
          </mc:Choice>
        </mc:AlternateContent>
        <mc:AlternateContent xmlns:mc="http://schemas.openxmlformats.org/markup-compatibility/2006">
          <mc:Choice Requires="x14">
            <control shapeId="31770" r:id="rId28" name="Check Box 26">
              <controlPr defaultSize="0" autoFill="0" autoLine="0" autoPict="0">
                <anchor moveWithCells="1">
                  <from>
                    <xdr:col>5</xdr:col>
                    <xdr:colOff>66675</xdr:colOff>
                    <xdr:row>42</xdr:row>
                    <xdr:rowOff>142875</xdr:rowOff>
                  </from>
                  <to>
                    <xdr:col>5</xdr:col>
                    <xdr:colOff>304800</xdr:colOff>
                    <xdr:row>43</xdr:row>
                    <xdr:rowOff>219075</xdr:rowOff>
                  </to>
                </anchor>
              </controlPr>
            </control>
          </mc:Choice>
        </mc:AlternateContent>
        <mc:AlternateContent xmlns:mc="http://schemas.openxmlformats.org/markup-compatibility/2006">
          <mc:Choice Requires="x14">
            <control shapeId="31771" r:id="rId29" name="Check Box 27">
              <controlPr defaultSize="0" autoFill="0" autoLine="0" autoPict="0">
                <anchor moveWithCells="1">
                  <from>
                    <xdr:col>7</xdr:col>
                    <xdr:colOff>66675</xdr:colOff>
                    <xdr:row>42</xdr:row>
                    <xdr:rowOff>142875</xdr:rowOff>
                  </from>
                  <to>
                    <xdr:col>7</xdr:col>
                    <xdr:colOff>295275</xdr:colOff>
                    <xdr:row>43</xdr:row>
                    <xdr:rowOff>219075</xdr:rowOff>
                  </to>
                </anchor>
              </controlPr>
            </control>
          </mc:Choice>
        </mc:AlternateContent>
        <mc:AlternateContent xmlns:mc="http://schemas.openxmlformats.org/markup-compatibility/2006">
          <mc:Choice Requires="x14">
            <control shapeId="31772" r:id="rId30" name="Check Box 28">
              <controlPr defaultSize="0" autoFill="0" autoLine="0" autoPict="0">
                <anchor moveWithCells="1">
                  <from>
                    <xdr:col>6</xdr:col>
                    <xdr:colOff>66675</xdr:colOff>
                    <xdr:row>42</xdr:row>
                    <xdr:rowOff>142875</xdr:rowOff>
                  </from>
                  <to>
                    <xdr:col>6</xdr:col>
                    <xdr:colOff>304800</xdr:colOff>
                    <xdr:row>43</xdr:row>
                    <xdr:rowOff>219075</xdr:rowOff>
                  </to>
                </anchor>
              </controlPr>
            </control>
          </mc:Choice>
        </mc:AlternateContent>
        <mc:AlternateContent xmlns:mc="http://schemas.openxmlformats.org/markup-compatibility/2006">
          <mc:Choice Requires="x14">
            <control shapeId="31773" r:id="rId31" name="Check Box 29">
              <controlPr defaultSize="0" autoFill="0" autoLine="0" autoPict="0">
                <anchor moveWithCells="1">
                  <from>
                    <xdr:col>5</xdr:col>
                    <xdr:colOff>66675</xdr:colOff>
                    <xdr:row>44</xdr:row>
                    <xdr:rowOff>28575</xdr:rowOff>
                  </from>
                  <to>
                    <xdr:col>5</xdr:col>
                    <xdr:colOff>304800</xdr:colOff>
                    <xdr:row>44</xdr:row>
                    <xdr:rowOff>257175</xdr:rowOff>
                  </to>
                </anchor>
              </controlPr>
            </control>
          </mc:Choice>
        </mc:AlternateContent>
        <mc:AlternateContent xmlns:mc="http://schemas.openxmlformats.org/markup-compatibility/2006">
          <mc:Choice Requires="x14">
            <control shapeId="31774" r:id="rId32" name="Check Box 30">
              <controlPr defaultSize="0" autoFill="0" autoLine="0" autoPict="0">
                <anchor moveWithCells="1">
                  <from>
                    <xdr:col>6</xdr:col>
                    <xdr:colOff>66675</xdr:colOff>
                    <xdr:row>44</xdr:row>
                    <xdr:rowOff>28575</xdr:rowOff>
                  </from>
                  <to>
                    <xdr:col>6</xdr:col>
                    <xdr:colOff>295275</xdr:colOff>
                    <xdr:row>44</xdr:row>
                    <xdr:rowOff>257175</xdr:rowOff>
                  </to>
                </anchor>
              </controlPr>
            </control>
          </mc:Choice>
        </mc:AlternateContent>
        <mc:AlternateContent xmlns:mc="http://schemas.openxmlformats.org/markup-compatibility/2006">
          <mc:Choice Requires="x14">
            <control shapeId="31775" r:id="rId33" name="Check Box 31">
              <controlPr defaultSize="0" autoFill="0" autoLine="0" autoPict="0">
                <anchor moveWithCells="1">
                  <from>
                    <xdr:col>7</xdr:col>
                    <xdr:colOff>66675</xdr:colOff>
                    <xdr:row>44</xdr:row>
                    <xdr:rowOff>28575</xdr:rowOff>
                  </from>
                  <to>
                    <xdr:col>7</xdr:col>
                    <xdr:colOff>295275</xdr:colOff>
                    <xdr:row>44</xdr:row>
                    <xdr:rowOff>257175</xdr:rowOff>
                  </to>
                </anchor>
              </controlPr>
            </control>
          </mc:Choice>
        </mc:AlternateContent>
        <mc:AlternateContent xmlns:mc="http://schemas.openxmlformats.org/markup-compatibility/2006">
          <mc:Choice Requires="x14">
            <control shapeId="31776" r:id="rId34" name="Check Box 32">
              <controlPr defaultSize="0" autoFill="0" autoLine="0" autoPict="0">
                <anchor moveWithCells="1">
                  <from>
                    <xdr:col>5</xdr:col>
                    <xdr:colOff>66675</xdr:colOff>
                    <xdr:row>45</xdr:row>
                    <xdr:rowOff>447675</xdr:rowOff>
                  </from>
                  <to>
                    <xdr:col>5</xdr:col>
                    <xdr:colOff>304800</xdr:colOff>
                    <xdr:row>46</xdr:row>
                    <xdr:rowOff>219075</xdr:rowOff>
                  </to>
                </anchor>
              </controlPr>
            </control>
          </mc:Choice>
        </mc:AlternateContent>
        <mc:AlternateContent xmlns:mc="http://schemas.openxmlformats.org/markup-compatibility/2006">
          <mc:Choice Requires="x14">
            <control shapeId="31777" r:id="rId35" name="Check Box 33">
              <controlPr defaultSize="0" autoFill="0" autoLine="0" autoPict="0">
                <anchor moveWithCells="1">
                  <from>
                    <xdr:col>6</xdr:col>
                    <xdr:colOff>66675</xdr:colOff>
                    <xdr:row>45</xdr:row>
                    <xdr:rowOff>466725</xdr:rowOff>
                  </from>
                  <to>
                    <xdr:col>6</xdr:col>
                    <xdr:colOff>295275</xdr:colOff>
                    <xdr:row>46</xdr:row>
                    <xdr:rowOff>200025</xdr:rowOff>
                  </to>
                </anchor>
              </controlPr>
            </control>
          </mc:Choice>
        </mc:AlternateContent>
        <mc:AlternateContent xmlns:mc="http://schemas.openxmlformats.org/markup-compatibility/2006">
          <mc:Choice Requires="x14">
            <control shapeId="31778" r:id="rId36" name="Check Box 34">
              <controlPr defaultSize="0" autoFill="0" autoLine="0" autoPict="0">
                <anchor moveWithCells="1">
                  <from>
                    <xdr:col>7</xdr:col>
                    <xdr:colOff>66675</xdr:colOff>
                    <xdr:row>45</xdr:row>
                    <xdr:rowOff>447675</xdr:rowOff>
                  </from>
                  <to>
                    <xdr:col>7</xdr:col>
                    <xdr:colOff>295275</xdr:colOff>
                    <xdr:row>46</xdr:row>
                    <xdr:rowOff>219075</xdr:rowOff>
                  </to>
                </anchor>
              </controlPr>
            </control>
          </mc:Choice>
        </mc:AlternateContent>
        <mc:AlternateContent xmlns:mc="http://schemas.openxmlformats.org/markup-compatibility/2006">
          <mc:Choice Requires="x14">
            <control shapeId="31779" r:id="rId37" name="Check Box 35">
              <controlPr defaultSize="0" autoFill="0" autoLine="0" autoPict="0">
                <anchor moveWithCells="1">
                  <from>
                    <xdr:col>5</xdr:col>
                    <xdr:colOff>66675</xdr:colOff>
                    <xdr:row>50</xdr:row>
                    <xdr:rowOff>161925</xdr:rowOff>
                  </from>
                  <to>
                    <xdr:col>5</xdr:col>
                    <xdr:colOff>304800</xdr:colOff>
                    <xdr:row>51</xdr:row>
                    <xdr:rowOff>180975</xdr:rowOff>
                  </to>
                </anchor>
              </controlPr>
            </control>
          </mc:Choice>
        </mc:AlternateContent>
        <mc:AlternateContent xmlns:mc="http://schemas.openxmlformats.org/markup-compatibility/2006">
          <mc:Choice Requires="x14">
            <control shapeId="31780" r:id="rId38" name="Check Box 36">
              <controlPr defaultSize="0" autoFill="0" autoLine="0" autoPict="0">
                <anchor moveWithCells="1">
                  <from>
                    <xdr:col>6</xdr:col>
                    <xdr:colOff>66675</xdr:colOff>
                    <xdr:row>50</xdr:row>
                    <xdr:rowOff>152400</xdr:rowOff>
                  </from>
                  <to>
                    <xdr:col>6</xdr:col>
                    <xdr:colOff>295275</xdr:colOff>
                    <xdr:row>51</xdr:row>
                    <xdr:rowOff>180975</xdr:rowOff>
                  </to>
                </anchor>
              </controlPr>
            </control>
          </mc:Choice>
        </mc:AlternateContent>
        <mc:AlternateContent xmlns:mc="http://schemas.openxmlformats.org/markup-compatibility/2006">
          <mc:Choice Requires="x14">
            <control shapeId="31781" r:id="rId39" name="Check Box 37">
              <controlPr defaultSize="0" autoFill="0" autoLine="0" autoPict="0">
                <anchor moveWithCells="1">
                  <from>
                    <xdr:col>7</xdr:col>
                    <xdr:colOff>66675</xdr:colOff>
                    <xdr:row>50</xdr:row>
                    <xdr:rowOff>152400</xdr:rowOff>
                  </from>
                  <to>
                    <xdr:col>7</xdr:col>
                    <xdr:colOff>295275</xdr:colOff>
                    <xdr:row>51</xdr:row>
                    <xdr:rowOff>180975</xdr:rowOff>
                  </to>
                </anchor>
              </controlPr>
            </control>
          </mc:Choice>
        </mc:AlternateContent>
        <mc:AlternateContent xmlns:mc="http://schemas.openxmlformats.org/markup-compatibility/2006">
          <mc:Choice Requires="x14">
            <control shapeId="31782" r:id="rId40" name="Check Box 38">
              <controlPr defaultSize="0" autoFill="0" autoLine="0" autoPict="0">
                <anchor moveWithCells="1">
                  <from>
                    <xdr:col>5</xdr:col>
                    <xdr:colOff>66675</xdr:colOff>
                    <xdr:row>51</xdr:row>
                    <xdr:rowOff>447675</xdr:rowOff>
                  </from>
                  <to>
                    <xdr:col>5</xdr:col>
                    <xdr:colOff>304800</xdr:colOff>
                    <xdr:row>52</xdr:row>
                    <xdr:rowOff>219075</xdr:rowOff>
                  </to>
                </anchor>
              </controlPr>
            </control>
          </mc:Choice>
        </mc:AlternateContent>
        <mc:AlternateContent xmlns:mc="http://schemas.openxmlformats.org/markup-compatibility/2006">
          <mc:Choice Requires="x14">
            <control shapeId="31783" r:id="rId41" name="Check Box 39">
              <controlPr defaultSize="0" autoFill="0" autoLine="0" autoPict="0">
                <anchor moveWithCells="1">
                  <from>
                    <xdr:col>6</xdr:col>
                    <xdr:colOff>66675</xdr:colOff>
                    <xdr:row>51</xdr:row>
                    <xdr:rowOff>447675</xdr:rowOff>
                  </from>
                  <to>
                    <xdr:col>6</xdr:col>
                    <xdr:colOff>295275</xdr:colOff>
                    <xdr:row>52</xdr:row>
                    <xdr:rowOff>219075</xdr:rowOff>
                  </to>
                </anchor>
              </controlPr>
            </control>
          </mc:Choice>
        </mc:AlternateContent>
        <mc:AlternateContent xmlns:mc="http://schemas.openxmlformats.org/markup-compatibility/2006">
          <mc:Choice Requires="x14">
            <control shapeId="31784" r:id="rId42" name="Check Box 40">
              <controlPr defaultSize="0" autoFill="0" autoLine="0" autoPict="0">
                <anchor moveWithCells="1">
                  <from>
                    <xdr:col>7</xdr:col>
                    <xdr:colOff>66675</xdr:colOff>
                    <xdr:row>51</xdr:row>
                    <xdr:rowOff>447675</xdr:rowOff>
                  </from>
                  <to>
                    <xdr:col>7</xdr:col>
                    <xdr:colOff>295275</xdr:colOff>
                    <xdr:row>52</xdr:row>
                    <xdr:rowOff>219075</xdr:rowOff>
                  </to>
                </anchor>
              </controlPr>
            </control>
          </mc:Choice>
        </mc:AlternateContent>
        <mc:AlternateContent xmlns:mc="http://schemas.openxmlformats.org/markup-compatibility/2006">
          <mc:Choice Requires="x14">
            <control shapeId="31785" r:id="rId43" name="Check Box 41">
              <controlPr defaultSize="0" autoFill="0" autoLine="0" autoPict="0">
                <anchor moveWithCells="1">
                  <from>
                    <xdr:col>5</xdr:col>
                    <xdr:colOff>66675</xdr:colOff>
                    <xdr:row>52</xdr:row>
                    <xdr:rowOff>638175</xdr:rowOff>
                  </from>
                  <to>
                    <xdr:col>5</xdr:col>
                    <xdr:colOff>333375</xdr:colOff>
                    <xdr:row>54</xdr:row>
                    <xdr:rowOff>28575</xdr:rowOff>
                  </to>
                </anchor>
              </controlPr>
            </control>
          </mc:Choice>
        </mc:AlternateContent>
        <mc:AlternateContent xmlns:mc="http://schemas.openxmlformats.org/markup-compatibility/2006">
          <mc:Choice Requires="x14">
            <control shapeId="31786" r:id="rId44" name="Check Box 42">
              <controlPr defaultSize="0" autoFill="0" autoLine="0" autoPict="0">
                <anchor moveWithCells="1">
                  <from>
                    <xdr:col>6</xdr:col>
                    <xdr:colOff>66675</xdr:colOff>
                    <xdr:row>53</xdr:row>
                    <xdr:rowOff>0</xdr:rowOff>
                  </from>
                  <to>
                    <xdr:col>6</xdr:col>
                    <xdr:colOff>304800</xdr:colOff>
                    <xdr:row>54</xdr:row>
                    <xdr:rowOff>28575</xdr:rowOff>
                  </to>
                </anchor>
              </controlPr>
            </control>
          </mc:Choice>
        </mc:AlternateContent>
        <mc:AlternateContent xmlns:mc="http://schemas.openxmlformats.org/markup-compatibility/2006">
          <mc:Choice Requires="x14">
            <control shapeId="31787" r:id="rId45" name="Check Box 43">
              <controlPr defaultSize="0" autoFill="0" autoLine="0" autoPict="0">
                <anchor moveWithCells="1">
                  <from>
                    <xdr:col>7</xdr:col>
                    <xdr:colOff>66675</xdr:colOff>
                    <xdr:row>53</xdr:row>
                    <xdr:rowOff>0</xdr:rowOff>
                  </from>
                  <to>
                    <xdr:col>7</xdr:col>
                    <xdr:colOff>295275</xdr:colOff>
                    <xdr:row>54</xdr:row>
                    <xdr:rowOff>28575</xdr:rowOff>
                  </to>
                </anchor>
              </controlPr>
            </control>
          </mc:Choice>
        </mc:AlternateContent>
        <mc:AlternateContent xmlns:mc="http://schemas.openxmlformats.org/markup-compatibility/2006">
          <mc:Choice Requires="x14">
            <control shapeId="31790" r:id="rId46" name="Check Box 46">
              <controlPr defaultSize="0" autoFill="0" autoLine="0" autoPict="0">
                <anchor moveWithCells="1">
                  <from>
                    <xdr:col>1</xdr:col>
                    <xdr:colOff>142875</xdr:colOff>
                    <xdr:row>56</xdr:row>
                    <xdr:rowOff>28575</xdr:rowOff>
                  </from>
                  <to>
                    <xdr:col>1</xdr:col>
                    <xdr:colOff>333375</xdr:colOff>
                    <xdr:row>57</xdr:row>
                    <xdr:rowOff>47625</xdr:rowOff>
                  </to>
                </anchor>
              </controlPr>
            </control>
          </mc:Choice>
        </mc:AlternateContent>
        <mc:AlternateContent xmlns:mc="http://schemas.openxmlformats.org/markup-compatibility/2006">
          <mc:Choice Requires="x14">
            <control shapeId="31791" r:id="rId47" name="Check Box 47">
              <controlPr defaultSize="0" autoFill="0" autoLine="0" autoPict="0">
                <anchor moveWithCells="1">
                  <from>
                    <xdr:col>1</xdr:col>
                    <xdr:colOff>142875</xdr:colOff>
                    <xdr:row>59</xdr:row>
                    <xdr:rowOff>180975</xdr:rowOff>
                  </from>
                  <to>
                    <xdr:col>1</xdr:col>
                    <xdr:colOff>333375</xdr:colOff>
                    <xdr:row>61</xdr:row>
                    <xdr:rowOff>28575</xdr:rowOff>
                  </to>
                </anchor>
              </controlPr>
            </control>
          </mc:Choice>
        </mc:AlternateContent>
        <mc:AlternateContent xmlns:mc="http://schemas.openxmlformats.org/markup-compatibility/2006">
          <mc:Choice Requires="x14">
            <control shapeId="31792" r:id="rId48" name="Check Box 48">
              <controlPr defaultSize="0" autoFill="0" autoLine="0" autoPict="0">
                <anchor moveWithCells="1">
                  <from>
                    <xdr:col>1</xdr:col>
                    <xdr:colOff>142875</xdr:colOff>
                    <xdr:row>58</xdr:row>
                    <xdr:rowOff>142875</xdr:rowOff>
                  </from>
                  <to>
                    <xdr:col>1</xdr:col>
                    <xdr:colOff>333375</xdr:colOff>
                    <xdr:row>60</xdr:row>
                    <xdr:rowOff>9525</xdr:rowOff>
                  </to>
                </anchor>
              </controlPr>
            </control>
          </mc:Choice>
        </mc:AlternateContent>
        <mc:AlternateContent xmlns:mc="http://schemas.openxmlformats.org/markup-compatibility/2006">
          <mc:Choice Requires="x14">
            <control shapeId="31793" r:id="rId49" name="Check Box 49">
              <controlPr defaultSize="0" autoFill="0" autoLine="0" autoPict="0">
                <anchor moveWithCells="1">
                  <from>
                    <xdr:col>1</xdr:col>
                    <xdr:colOff>142875</xdr:colOff>
                    <xdr:row>64</xdr:row>
                    <xdr:rowOff>66675</xdr:rowOff>
                  </from>
                  <to>
                    <xdr:col>1</xdr:col>
                    <xdr:colOff>333375</xdr:colOff>
                    <xdr:row>64</xdr:row>
                    <xdr:rowOff>257175</xdr:rowOff>
                  </to>
                </anchor>
              </controlPr>
            </control>
          </mc:Choice>
        </mc:AlternateContent>
        <mc:AlternateContent xmlns:mc="http://schemas.openxmlformats.org/markup-compatibility/2006">
          <mc:Choice Requires="x14">
            <control shapeId="31794" r:id="rId50" name="Check Box 50">
              <controlPr defaultSize="0" autoFill="0" autoLine="0" autoPict="0">
                <anchor moveWithCells="1">
                  <from>
                    <xdr:col>2</xdr:col>
                    <xdr:colOff>0</xdr:colOff>
                    <xdr:row>57</xdr:row>
                    <xdr:rowOff>142875</xdr:rowOff>
                  </from>
                  <to>
                    <xdr:col>2</xdr:col>
                    <xdr:colOff>257175</xdr:colOff>
                    <xdr:row>59</xdr:row>
                    <xdr:rowOff>28575</xdr:rowOff>
                  </to>
                </anchor>
              </controlPr>
            </control>
          </mc:Choice>
        </mc:AlternateContent>
        <mc:AlternateContent xmlns:mc="http://schemas.openxmlformats.org/markup-compatibility/2006">
          <mc:Choice Requires="x14">
            <control shapeId="31795" r:id="rId51" name="Check Box 51">
              <controlPr defaultSize="0" autoFill="0" autoLine="0" autoPict="0">
                <anchor moveWithCells="1">
                  <from>
                    <xdr:col>1</xdr:col>
                    <xdr:colOff>142875</xdr:colOff>
                    <xdr:row>64</xdr:row>
                    <xdr:rowOff>295275</xdr:rowOff>
                  </from>
                  <to>
                    <xdr:col>1</xdr:col>
                    <xdr:colOff>333375</xdr:colOff>
                    <xdr:row>66</xdr:row>
                    <xdr:rowOff>28575</xdr:rowOff>
                  </to>
                </anchor>
              </controlPr>
            </control>
          </mc:Choice>
        </mc:AlternateContent>
        <mc:AlternateContent xmlns:mc="http://schemas.openxmlformats.org/markup-compatibility/2006">
          <mc:Choice Requires="x14">
            <control shapeId="31796" r:id="rId52" name="Check Box 52">
              <controlPr defaultSize="0" autoFill="0" autoLine="0" autoPict="0">
                <anchor moveWithCells="1">
                  <from>
                    <xdr:col>2</xdr:col>
                    <xdr:colOff>0</xdr:colOff>
                    <xdr:row>60</xdr:row>
                    <xdr:rowOff>152400</xdr:rowOff>
                  </from>
                  <to>
                    <xdr:col>2</xdr:col>
                    <xdr:colOff>219075</xdr:colOff>
                    <xdr:row>62</xdr:row>
                    <xdr:rowOff>28575</xdr:rowOff>
                  </to>
                </anchor>
              </controlPr>
            </control>
          </mc:Choice>
        </mc:AlternateContent>
        <mc:AlternateContent xmlns:mc="http://schemas.openxmlformats.org/markup-compatibility/2006">
          <mc:Choice Requires="x14">
            <control shapeId="31797" r:id="rId53" name="Check Box 53">
              <controlPr defaultSize="0" autoFill="0" autoLine="0" autoPict="0">
                <anchor moveWithCells="1">
                  <from>
                    <xdr:col>2</xdr:col>
                    <xdr:colOff>0</xdr:colOff>
                    <xdr:row>63</xdr:row>
                    <xdr:rowOff>38100</xdr:rowOff>
                  </from>
                  <to>
                    <xdr:col>2</xdr:col>
                    <xdr:colOff>257175</xdr:colOff>
                    <xdr:row>63</xdr:row>
                    <xdr:rowOff>257175</xdr:rowOff>
                  </to>
                </anchor>
              </controlPr>
            </control>
          </mc:Choice>
        </mc:AlternateContent>
        <mc:AlternateContent xmlns:mc="http://schemas.openxmlformats.org/markup-compatibility/2006">
          <mc:Choice Requires="x14">
            <control shapeId="31798" r:id="rId54" name="Check Box 54">
              <controlPr defaultSize="0" autoFill="0" autoLine="0" autoPict="0">
                <anchor moveWithCells="1">
                  <from>
                    <xdr:col>2</xdr:col>
                    <xdr:colOff>0</xdr:colOff>
                    <xdr:row>62</xdr:row>
                    <xdr:rowOff>66675</xdr:rowOff>
                  </from>
                  <to>
                    <xdr:col>2</xdr:col>
                    <xdr:colOff>257175</xdr:colOff>
                    <xdr:row>62</xdr:row>
                    <xdr:rowOff>266700</xdr:rowOff>
                  </to>
                </anchor>
              </controlPr>
            </control>
          </mc:Choice>
        </mc:AlternateContent>
        <mc:AlternateContent xmlns:mc="http://schemas.openxmlformats.org/markup-compatibility/2006">
          <mc:Choice Requires="x14">
            <control shapeId="31799" r:id="rId55" name="Check Box 55">
              <controlPr defaultSize="0" autoFill="0" autoLine="0" autoPict="0">
                <anchor moveWithCells="1">
                  <from>
                    <xdr:col>1</xdr:col>
                    <xdr:colOff>542925</xdr:colOff>
                    <xdr:row>68</xdr:row>
                    <xdr:rowOff>38100</xdr:rowOff>
                  </from>
                  <to>
                    <xdr:col>2</xdr:col>
                    <xdr:colOff>257175</xdr:colOff>
                    <xdr:row>68</xdr:row>
                    <xdr:rowOff>257175</xdr:rowOff>
                  </to>
                </anchor>
              </controlPr>
            </control>
          </mc:Choice>
        </mc:AlternateContent>
        <mc:AlternateContent xmlns:mc="http://schemas.openxmlformats.org/markup-compatibility/2006">
          <mc:Choice Requires="x14">
            <control shapeId="31800" r:id="rId56" name="Check Box 56">
              <controlPr defaultSize="0" autoFill="0" autoLine="0" autoPict="0">
                <anchor moveWithCells="1">
                  <from>
                    <xdr:col>1</xdr:col>
                    <xdr:colOff>542925</xdr:colOff>
                    <xdr:row>67</xdr:row>
                    <xdr:rowOff>66675</xdr:rowOff>
                  </from>
                  <to>
                    <xdr:col>2</xdr:col>
                    <xdr:colOff>257175</xdr:colOff>
                    <xdr:row>67</xdr:row>
                    <xdr:rowOff>276225</xdr:rowOff>
                  </to>
                </anchor>
              </controlPr>
            </control>
          </mc:Choice>
        </mc:AlternateContent>
        <mc:AlternateContent xmlns:mc="http://schemas.openxmlformats.org/markup-compatibility/2006">
          <mc:Choice Requires="x14">
            <control shapeId="31801" r:id="rId57" name="Check Box 57">
              <controlPr defaultSize="0" autoFill="0" autoLine="0" autoPict="0">
                <anchor moveWithCells="1">
                  <from>
                    <xdr:col>2</xdr:col>
                    <xdr:colOff>0</xdr:colOff>
                    <xdr:row>65</xdr:row>
                    <xdr:rowOff>152400</xdr:rowOff>
                  </from>
                  <to>
                    <xdr:col>2</xdr:col>
                    <xdr:colOff>228600</xdr:colOff>
                    <xdr:row>67</xdr:row>
                    <xdr:rowOff>28575</xdr:rowOff>
                  </to>
                </anchor>
              </controlPr>
            </control>
          </mc:Choice>
        </mc:AlternateContent>
        <mc:AlternateContent xmlns:mc="http://schemas.openxmlformats.org/markup-compatibility/2006">
          <mc:Choice Requires="x14">
            <control shapeId="31802" r:id="rId58" name="Check Box 58">
              <controlPr defaultSize="0" autoFill="0" autoLine="0" autoPict="0">
                <anchor moveWithCells="1">
                  <from>
                    <xdr:col>1</xdr:col>
                    <xdr:colOff>533400</xdr:colOff>
                    <xdr:row>68</xdr:row>
                    <xdr:rowOff>257175</xdr:rowOff>
                  </from>
                  <to>
                    <xdr:col>2</xdr:col>
                    <xdr:colOff>200025</xdr:colOff>
                    <xdr:row>70</xdr:row>
                    <xdr:rowOff>28575</xdr:rowOff>
                  </to>
                </anchor>
              </controlPr>
            </control>
          </mc:Choice>
        </mc:AlternateContent>
        <mc:AlternateContent xmlns:mc="http://schemas.openxmlformats.org/markup-compatibility/2006">
          <mc:Choice Requires="x14">
            <control shapeId="31803" r:id="rId59" name="Check Box 59">
              <controlPr defaultSize="0" autoFill="0" autoLine="0" autoPict="0">
                <anchor moveWithCells="1">
                  <from>
                    <xdr:col>1</xdr:col>
                    <xdr:colOff>142875</xdr:colOff>
                    <xdr:row>70</xdr:row>
                    <xdr:rowOff>114300</xdr:rowOff>
                  </from>
                  <to>
                    <xdr:col>1</xdr:col>
                    <xdr:colOff>371475</xdr:colOff>
                    <xdr:row>70</xdr:row>
                    <xdr:rowOff>333375</xdr:rowOff>
                  </to>
                </anchor>
              </controlPr>
            </control>
          </mc:Choice>
        </mc:AlternateContent>
        <mc:AlternateContent xmlns:mc="http://schemas.openxmlformats.org/markup-compatibility/2006">
          <mc:Choice Requires="x14">
            <control shapeId="31804" r:id="rId60" name="Check Box 60">
              <controlPr defaultSize="0" autoFill="0" autoLine="0" autoPict="0">
                <anchor moveWithCells="1">
                  <from>
                    <xdr:col>1</xdr:col>
                    <xdr:colOff>142875</xdr:colOff>
                    <xdr:row>71</xdr:row>
                    <xdr:rowOff>28575</xdr:rowOff>
                  </from>
                  <to>
                    <xdr:col>1</xdr:col>
                    <xdr:colOff>333375</xdr:colOff>
                    <xdr:row>71</xdr:row>
                    <xdr:rowOff>238125</xdr:rowOff>
                  </to>
                </anchor>
              </controlPr>
            </control>
          </mc:Choice>
        </mc:AlternateContent>
        <mc:AlternateContent xmlns:mc="http://schemas.openxmlformats.org/markup-compatibility/2006">
          <mc:Choice Requires="x14">
            <control shapeId="31806" r:id="rId61" name="Check Box 62">
              <controlPr defaultSize="0" autoFill="0" autoLine="0" autoPict="0">
                <anchor moveWithCells="1">
                  <from>
                    <xdr:col>5</xdr:col>
                    <xdr:colOff>66675</xdr:colOff>
                    <xdr:row>73</xdr:row>
                    <xdr:rowOff>180975</xdr:rowOff>
                  </from>
                  <to>
                    <xdr:col>5</xdr:col>
                    <xdr:colOff>295275</xdr:colOff>
                    <xdr:row>75</xdr:row>
                    <xdr:rowOff>28575</xdr:rowOff>
                  </to>
                </anchor>
              </controlPr>
            </control>
          </mc:Choice>
        </mc:AlternateContent>
        <mc:AlternateContent xmlns:mc="http://schemas.openxmlformats.org/markup-compatibility/2006">
          <mc:Choice Requires="x14">
            <control shapeId="31807" r:id="rId62" name="Check Box 63">
              <controlPr defaultSize="0" autoFill="0" autoLine="0" autoPict="0">
                <anchor moveWithCells="1">
                  <from>
                    <xdr:col>6</xdr:col>
                    <xdr:colOff>66675</xdr:colOff>
                    <xdr:row>73</xdr:row>
                    <xdr:rowOff>180975</xdr:rowOff>
                  </from>
                  <to>
                    <xdr:col>6</xdr:col>
                    <xdr:colOff>304800</xdr:colOff>
                    <xdr:row>75</xdr:row>
                    <xdr:rowOff>28575</xdr:rowOff>
                  </to>
                </anchor>
              </controlPr>
            </control>
          </mc:Choice>
        </mc:AlternateContent>
        <mc:AlternateContent xmlns:mc="http://schemas.openxmlformats.org/markup-compatibility/2006">
          <mc:Choice Requires="x14">
            <control shapeId="31808" r:id="rId63" name="Check Box 64">
              <controlPr defaultSize="0" autoFill="0" autoLine="0" autoPict="0">
                <anchor moveWithCells="1">
                  <from>
                    <xdr:col>6</xdr:col>
                    <xdr:colOff>66675</xdr:colOff>
                    <xdr:row>80</xdr:row>
                    <xdr:rowOff>180975</xdr:rowOff>
                  </from>
                  <to>
                    <xdr:col>6</xdr:col>
                    <xdr:colOff>295275</xdr:colOff>
                    <xdr:row>81</xdr:row>
                    <xdr:rowOff>219075</xdr:rowOff>
                  </to>
                </anchor>
              </controlPr>
            </control>
          </mc:Choice>
        </mc:AlternateContent>
        <mc:AlternateContent xmlns:mc="http://schemas.openxmlformats.org/markup-compatibility/2006">
          <mc:Choice Requires="x14">
            <control shapeId="31809" r:id="rId64" name="Check Box 65">
              <controlPr defaultSize="0" autoFill="0" autoLine="0" autoPict="0">
                <anchor moveWithCells="1">
                  <from>
                    <xdr:col>5</xdr:col>
                    <xdr:colOff>66675</xdr:colOff>
                    <xdr:row>80</xdr:row>
                    <xdr:rowOff>180975</xdr:rowOff>
                  </from>
                  <to>
                    <xdr:col>5</xdr:col>
                    <xdr:colOff>295275</xdr:colOff>
                    <xdr:row>81</xdr:row>
                    <xdr:rowOff>219075</xdr:rowOff>
                  </to>
                </anchor>
              </controlPr>
            </control>
          </mc:Choice>
        </mc:AlternateContent>
        <mc:AlternateContent xmlns:mc="http://schemas.openxmlformats.org/markup-compatibility/2006">
          <mc:Choice Requires="x14">
            <control shapeId="31810" r:id="rId65" name="Check Box 66">
              <controlPr defaultSize="0" autoFill="0" autoLine="0" autoPict="0">
                <anchor moveWithCells="1">
                  <from>
                    <xdr:col>5</xdr:col>
                    <xdr:colOff>66675</xdr:colOff>
                    <xdr:row>82</xdr:row>
                    <xdr:rowOff>28575</xdr:rowOff>
                  </from>
                  <to>
                    <xdr:col>5</xdr:col>
                    <xdr:colOff>295275</xdr:colOff>
                    <xdr:row>82</xdr:row>
                    <xdr:rowOff>219075</xdr:rowOff>
                  </to>
                </anchor>
              </controlPr>
            </control>
          </mc:Choice>
        </mc:AlternateContent>
        <mc:AlternateContent xmlns:mc="http://schemas.openxmlformats.org/markup-compatibility/2006">
          <mc:Choice Requires="x14">
            <control shapeId="31811" r:id="rId66" name="Check Box 67">
              <controlPr defaultSize="0" autoFill="0" autoLine="0" autoPict="0">
                <anchor moveWithCells="1">
                  <from>
                    <xdr:col>6</xdr:col>
                    <xdr:colOff>66675</xdr:colOff>
                    <xdr:row>82</xdr:row>
                    <xdr:rowOff>28575</xdr:rowOff>
                  </from>
                  <to>
                    <xdr:col>6</xdr:col>
                    <xdr:colOff>304800</xdr:colOff>
                    <xdr:row>82</xdr:row>
                    <xdr:rowOff>228600</xdr:rowOff>
                  </to>
                </anchor>
              </controlPr>
            </control>
          </mc:Choice>
        </mc:AlternateContent>
        <mc:AlternateContent xmlns:mc="http://schemas.openxmlformats.org/markup-compatibility/2006">
          <mc:Choice Requires="x14">
            <control shapeId="31812" r:id="rId67" name="Check Box 68">
              <controlPr defaultSize="0" autoFill="0" autoLine="0" autoPict="0">
                <anchor moveWithCells="1">
                  <from>
                    <xdr:col>5</xdr:col>
                    <xdr:colOff>66675</xdr:colOff>
                    <xdr:row>85</xdr:row>
                    <xdr:rowOff>180975</xdr:rowOff>
                  </from>
                  <to>
                    <xdr:col>5</xdr:col>
                    <xdr:colOff>304800</xdr:colOff>
                    <xdr:row>87</xdr:row>
                    <xdr:rowOff>28575</xdr:rowOff>
                  </to>
                </anchor>
              </controlPr>
            </control>
          </mc:Choice>
        </mc:AlternateContent>
        <mc:AlternateContent xmlns:mc="http://schemas.openxmlformats.org/markup-compatibility/2006">
          <mc:Choice Requires="x14">
            <control shapeId="31813" r:id="rId68" name="Check Box 69">
              <controlPr defaultSize="0" autoFill="0" autoLine="0" autoPict="0">
                <anchor moveWithCells="1">
                  <from>
                    <xdr:col>6</xdr:col>
                    <xdr:colOff>66675</xdr:colOff>
                    <xdr:row>85</xdr:row>
                    <xdr:rowOff>180975</xdr:rowOff>
                  </from>
                  <to>
                    <xdr:col>6</xdr:col>
                    <xdr:colOff>295275</xdr:colOff>
                    <xdr:row>87</xdr:row>
                    <xdr:rowOff>28575</xdr:rowOff>
                  </to>
                </anchor>
              </controlPr>
            </control>
          </mc:Choice>
        </mc:AlternateContent>
        <mc:AlternateContent xmlns:mc="http://schemas.openxmlformats.org/markup-compatibility/2006">
          <mc:Choice Requires="x14">
            <control shapeId="31814" r:id="rId69" name="Check Box 70">
              <controlPr defaultSize="0" autoFill="0" autoLine="0" autoPict="0">
                <anchor moveWithCells="1">
                  <from>
                    <xdr:col>5</xdr:col>
                    <xdr:colOff>66675</xdr:colOff>
                    <xdr:row>87</xdr:row>
                    <xdr:rowOff>295275</xdr:rowOff>
                  </from>
                  <to>
                    <xdr:col>5</xdr:col>
                    <xdr:colOff>304800</xdr:colOff>
                    <xdr:row>88</xdr:row>
                    <xdr:rowOff>152400</xdr:rowOff>
                  </to>
                </anchor>
              </controlPr>
            </control>
          </mc:Choice>
        </mc:AlternateContent>
        <mc:AlternateContent xmlns:mc="http://schemas.openxmlformats.org/markup-compatibility/2006">
          <mc:Choice Requires="x14">
            <control shapeId="31815" r:id="rId70" name="Check Box 71">
              <controlPr defaultSize="0" autoFill="0" autoLine="0" autoPict="0">
                <anchor moveWithCells="1">
                  <from>
                    <xdr:col>6</xdr:col>
                    <xdr:colOff>66675</xdr:colOff>
                    <xdr:row>87</xdr:row>
                    <xdr:rowOff>304800</xdr:rowOff>
                  </from>
                  <to>
                    <xdr:col>6</xdr:col>
                    <xdr:colOff>295275</xdr:colOff>
                    <xdr:row>88</xdr:row>
                    <xdr:rowOff>152400</xdr:rowOff>
                  </to>
                </anchor>
              </controlPr>
            </control>
          </mc:Choice>
        </mc:AlternateContent>
        <mc:AlternateContent xmlns:mc="http://schemas.openxmlformats.org/markup-compatibility/2006">
          <mc:Choice Requires="x14">
            <control shapeId="31816" r:id="rId71" name="Check Box 72">
              <controlPr defaultSize="0" autoFill="0" autoLine="0" autoPict="0">
                <anchor moveWithCells="1">
                  <from>
                    <xdr:col>5</xdr:col>
                    <xdr:colOff>66675</xdr:colOff>
                    <xdr:row>88</xdr:row>
                    <xdr:rowOff>457200</xdr:rowOff>
                  </from>
                  <to>
                    <xdr:col>5</xdr:col>
                    <xdr:colOff>304800</xdr:colOff>
                    <xdr:row>90</xdr:row>
                    <xdr:rowOff>190500</xdr:rowOff>
                  </to>
                </anchor>
              </controlPr>
            </control>
          </mc:Choice>
        </mc:AlternateContent>
        <mc:AlternateContent xmlns:mc="http://schemas.openxmlformats.org/markup-compatibility/2006">
          <mc:Choice Requires="x14">
            <control shapeId="31817" r:id="rId72" name="Check Box 73">
              <controlPr defaultSize="0" autoFill="0" autoLine="0" autoPict="0">
                <anchor moveWithCells="1">
                  <from>
                    <xdr:col>6</xdr:col>
                    <xdr:colOff>66675</xdr:colOff>
                    <xdr:row>88</xdr:row>
                    <xdr:rowOff>447675</xdr:rowOff>
                  </from>
                  <to>
                    <xdr:col>6</xdr:col>
                    <xdr:colOff>295275</xdr:colOff>
                    <xdr:row>90</xdr:row>
                    <xdr:rowOff>190500</xdr:rowOff>
                  </to>
                </anchor>
              </controlPr>
            </control>
          </mc:Choice>
        </mc:AlternateContent>
        <mc:AlternateContent xmlns:mc="http://schemas.openxmlformats.org/markup-compatibility/2006">
          <mc:Choice Requires="x14">
            <control shapeId="31818" r:id="rId73" name="Check Box 74">
              <controlPr defaultSize="0" autoFill="0" autoLine="0" autoPict="0">
                <anchor moveWithCells="1">
                  <from>
                    <xdr:col>7</xdr:col>
                    <xdr:colOff>38100</xdr:colOff>
                    <xdr:row>82</xdr:row>
                    <xdr:rowOff>28575</xdr:rowOff>
                  </from>
                  <to>
                    <xdr:col>7</xdr:col>
                    <xdr:colOff>295275</xdr:colOff>
                    <xdr:row>82</xdr:row>
                    <xdr:rowOff>228600</xdr:rowOff>
                  </to>
                </anchor>
              </controlPr>
            </control>
          </mc:Choice>
        </mc:AlternateContent>
        <mc:AlternateContent xmlns:mc="http://schemas.openxmlformats.org/markup-compatibility/2006">
          <mc:Choice Requires="x14">
            <control shapeId="31819" r:id="rId74" name="Check Box 75">
              <controlPr defaultSize="0" autoFill="0" autoLine="0" autoPict="0">
                <anchor moveWithCells="1">
                  <from>
                    <xdr:col>7</xdr:col>
                    <xdr:colOff>38100</xdr:colOff>
                    <xdr:row>85</xdr:row>
                    <xdr:rowOff>180975</xdr:rowOff>
                  </from>
                  <to>
                    <xdr:col>7</xdr:col>
                    <xdr:colOff>295275</xdr:colOff>
                    <xdr:row>87</xdr:row>
                    <xdr:rowOff>28575</xdr:rowOff>
                  </to>
                </anchor>
              </controlPr>
            </control>
          </mc:Choice>
        </mc:AlternateContent>
        <mc:AlternateContent xmlns:mc="http://schemas.openxmlformats.org/markup-compatibility/2006">
          <mc:Choice Requires="x14">
            <control shapeId="31820" r:id="rId75" name="Check Box 76">
              <controlPr defaultSize="0" autoFill="0" autoLine="0" autoPict="0">
                <anchor moveWithCells="1">
                  <from>
                    <xdr:col>7</xdr:col>
                    <xdr:colOff>38100</xdr:colOff>
                    <xdr:row>87</xdr:row>
                    <xdr:rowOff>295275</xdr:rowOff>
                  </from>
                  <to>
                    <xdr:col>7</xdr:col>
                    <xdr:colOff>304800</xdr:colOff>
                    <xdr:row>88</xdr:row>
                    <xdr:rowOff>161925</xdr:rowOff>
                  </to>
                </anchor>
              </controlPr>
            </control>
          </mc:Choice>
        </mc:AlternateContent>
        <mc:AlternateContent xmlns:mc="http://schemas.openxmlformats.org/markup-compatibility/2006">
          <mc:Choice Requires="x14">
            <control shapeId="31821" r:id="rId76" name="Check Box 77">
              <controlPr defaultSize="0" autoFill="0" autoLine="0" autoPict="0">
                <anchor moveWithCells="1">
                  <from>
                    <xdr:col>7</xdr:col>
                    <xdr:colOff>38100</xdr:colOff>
                    <xdr:row>88</xdr:row>
                    <xdr:rowOff>457200</xdr:rowOff>
                  </from>
                  <to>
                    <xdr:col>7</xdr:col>
                    <xdr:colOff>295275</xdr:colOff>
                    <xdr:row>90</xdr:row>
                    <xdr:rowOff>190500</xdr:rowOff>
                  </to>
                </anchor>
              </controlPr>
            </control>
          </mc:Choice>
        </mc:AlternateContent>
        <mc:AlternateContent xmlns:mc="http://schemas.openxmlformats.org/markup-compatibility/2006">
          <mc:Choice Requires="x14">
            <control shapeId="31822" r:id="rId77" name="Check Box 78">
              <controlPr defaultSize="0" autoFill="0" autoLine="0" autoPict="0">
                <anchor moveWithCells="1">
                  <from>
                    <xdr:col>5</xdr:col>
                    <xdr:colOff>66675</xdr:colOff>
                    <xdr:row>90</xdr:row>
                    <xdr:rowOff>600075</xdr:rowOff>
                  </from>
                  <to>
                    <xdr:col>5</xdr:col>
                    <xdr:colOff>304800</xdr:colOff>
                    <xdr:row>92</xdr:row>
                    <xdr:rowOff>28575</xdr:rowOff>
                  </to>
                </anchor>
              </controlPr>
            </control>
          </mc:Choice>
        </mc:AlternateContent>
        <mc:AlternateContent xmlns:mc="http://schemas.openxmlformats.org/markup-compatibility/2006">
          <mc:Choice Requires="x14">
            <control shapeId="31823" r:id="rId78" name="Check Box 79">
              <controlPr defaultSize="0" autoFill="0" autoLine="0" autoPict="0">
                <anchor moveWithCells="1">
                  <from>
                    <xdr:col>6</xdr:col>
                    <xdr:colOff>66675</xdr:colOff>
                    <xdr:row>90</xdr:row>
                    <xdr:rowOff>600075</xdr:rowOff>
                  </from>
                  <to>
                    <xdr:col>6</xdr:col>
                    <xdr:colOff>295275</xdr:colOff>
                    <xdr:row>92</xdr:row>
                    <xdr:rowOff>28575</xdr:rowOff>
                  </to>
                </anchor>
              </controlPr>
            </control>
          </mc:Choice>
        </mc:AlternateContent>
        <mc:AlternateContent xmlns:mc="http://schemas.openxmlformats.org/markup-compatibility/2006">
          <mc:Choice Requires="x14">
            <control shapeId="31824" r:id="rId79" name="Check Box 80">
              <controlPr defaultSize="0" autoFill="0" autoLine="0" autoPict="0">
                <anchor moveWithCells="1">
                  <from>
                    <xdr:col>7</xdr:col>
                    <xdr:colOff>38100</xdr:colOff>
                    <xdr:row>90</xdr:row>
                    <xdr:rowOff>600075</xdr:rowOff>
                  </from>
                  <to>
                    <xdr:col>7</xdr:col>
                    <xdr:colOff>295275</xdr:colOff>
                    <xdr:row>92</xdr:row>
                    <xdr:rowOff>28575</xdr:rowOff>
                  </to>
                </anchor>
              </controlPr>
            </control>
          </mc:Choice>
        </mc:AlternateContent>
        <mc:AlternateContent xmlns:mc="http://schemas.openxmlformats.org/markup-compatibility/2006">
          <mc:Choice Requires="x14">
            <control shapeId="31825" r:id="rId80" name="Check Box 81">
              <controlPr defaultSize="0" autoFill="0" autoLine="0" autoPict="0">
                <anchor moveWithCells="1">
                  <from>
                    <xdr:col>5</xdr:col>
                    <xdr:colOff>66675</xdr:colOff>
                    <xdr:row>106</xdr:row>
                    <xdr:rowOff>28575</xdr:rowOff>
                  </from>
                  <to>
                    <xdr:col>5</xdr:col>
                    <xdr:colOff>333375</xdr:colOff>
                    <xdr:row>107</xdr:row>
                    <xdr:rowOff>38100</xdr:rowOff>
                  </to>
                </anchor>
              </controlPr>
            </control>
          </mc:Choice>
        </mc:AlternateContent>
        <mc:AlternateContent xmlns:mc="http://schemas.openxmlformats.org/markup-compatibility/2006">
          <mc:Choice Requires="x14">
            <control shapeId="31826" r:id="rId81" name="Check Box 82">
              <controlPr defaultSize="0" autoFill="0" autoLine="0" autoPict="0">
                <anchor moveWithCells="1">
                  <from>
                    <xdr:col>6</xdr:col>
                    <xdr:colOff>66675</xdr:colOff>
                    <xdr:row>106</xdr:row>
                    <xdr:rowOff>28575</xdr:rowOff>
                  </from>
                  <to>
                    <xdr:col>6</xdr:col>
                    <xdr:colOff>295275</xdr:colOff>
                    <xdr:row>107</xdr:row>
                    <xdr:rowOff>28575</xdr:rowOff>
                  </to>
                </anchor>
              </controlPr>
            </control>
          </mc:Choice>
        </mc:AlternateContent>
        <mc:AlternateContent xmlns:mc="http://schemas.openxmlformats.org/markup-compatibility/2006">
          <mc:Choice Requires="x14">
            <control shapeId="31827" r:id="rId82" name="Check Box 83">
              <controlPr defaultSize="0" autoFill="0" autoLine="0" autoPict="0">
                <anchor moveWithCells="1">
                  <from>
                    <xdr:col>7</xdr:col>
                    <xdr:colOff>38100</xdr:colOff>
                    <xdr:row>106</xdr:row>
                    <xdr:rowOff>28575</xdr:rowOff>
                  </from>
                  <to>
                    <xdr:col>7</xdr:col>
                    <xdr:colOff>295275</xdr:colOff>
                    <xdr:row>107</xdr:row>
                    <xdr:rowOff>28575</xdr:rowOff>
                  </to>
                </anchor>
              </controlPr>
            </control>
          </mc:Choice>
        </mc:AlternateContent>
        <mc:AlternateContent xmlns:mc="http://schemas.openxmlformats.org/markup-compatibility/2006">
          <mc:Choice Requires="x14">
            <control shapeId="31828" r:id="rId83" name="Check Box 84">
              <controlPr defaultSize="0" autoFill="0" autoLine="0" autoPict="0">
                <anchor moveWithCells="1">
                  <from>
                    <xdr:col>5</xdr:col>
                    <xdr:colOff>66675</xdr:colOff>
                    <xdr:row>112</xdr:row>
                    <xdr:rowOff>180975</xdr:rowOff>
                  </from>
                  <to>
                    <xdr:col>5</xdr:col>
                    <xdr:colOff>304800</xdr:colOff>
                    <xdr:row>113</xdr:row>
                    <xdr:rowOff>219075</xdr:rowOff>
                  </to>
                </anchor>
              </controlPr>
            </control>
          </mc:Choice>
        </mc:AlternateContent>
        <mc:AlternateContent xmlns:mc="http://schemas.openxmlformats.org/markup-compatibility/2006">
          <mc:Choice Requires="x14">
            <control shapeId="31829" r:id="rId84" name="Check Box 85">
              <controlPr defaultSize="0" autoFill="0" autoLine="0" autoPict="0">
                <anchor moveWithCells="1">
                  <from>
                    <xdr:col>6</xdr:col>
                    <xdr:colOff>66675</xdr:colOff>
                    <xdr:row>112</xdr:row>
                    <xdr:rowOff>180975</xdr:rowOff>
                  </from>
                  <to>
                    <xdr:col>6</xdr:col>
                    <xdr:colOff>295275</xdr:colOff>
                    <xdr:row>113</xdr:row>
                    <xdr:rowOff>219075</xdr:rowOff>
                  </to>
                </anchor>
              </controlPr>
            </control>
          </mc:Choice>
        </mc:AlternateContent>
        <mc:AlternateContent xmlns:mc="http://schemas.openxmlformats.org/markup-compatibility/2006">
          <mc:Choice Requires="x14">
            <control shapeId="31830" r:id="rId85" name="Check Box 86">
              <controlPr defaultSize="0" autoFill="0" autoLine="0" autoPict="0">
                <anchor moveWithCells="1">
                  <from>
                    <xdr:col>7</xdr:col>
                    <xdr:colOff>28575</xdr:colOff>
                    <xdr:row>112</xdr:row>
                    <xdr:rowOff>180975</xdr:rowOff>
                  </from>
                  <to>
                    <xdr:col>7</xdr:col>
                    <xdr:colOff>295275</xdr:colOff>
                    <xdr:row>113</xdr:row>
                    <xdr:rowOff>219075</xdr:rowOff>
                  </to>
                </anchor>
              </controlPr>
            </control>
          </mc:Choice>
        </mc:AlternateContent>
        <mc:AlternateContent xmlns:mc="http://schemas.openxmlformats.org/markup-compatibility/2006">
          <mc:Choice Requires="x14">
            <control shapeId="31831" r:id="rId86" name="Check Box 87">
              <controlPr defaultSize="0" autoFill="0" autoLine="0" autoPict="0">
                <anchor moveWithCells="1">
                  <from>
                    <xdr:col>5</xdr:col>
                    <xdr:colOff>66675</xdr:colOff>
                    <xdr:row>113</xdr:row>
                    <xdr:rowOff>485775</xdr:rowOff>
                  </from>
                  <to>
                    <xdr:col>5</xdr:col>
                    <xdr:colOff>304800</xdr:colOff>
                    <xdr:row>114</xdr:row>
                    <xdr:rowOff>219075</xdr:rowOff>
                  </to>
                </anchor>
              </controlPr>
            </control>
          </mc:Choice>
        </mc:AlternateContent>
        <mc:AlternateContent xmlns:mc="http://schemas.openxmlformats.org/markup-compatibility/2006">
          <mc:Choice Requires="x14">
            <control shapeId="31832" r:id="rId87" name="Check Box 88">
              <controlPr defaultSize="0" autoFill="0" autoLine="0" autoPict="0">
                <anchor moveWithCells="1">
                  <from>
                    <xdr:col>6</xdr:col>
                    <xdr:colOff>38100</xdr:colOff>
                    <xdr:row>113</xdr:row>
                    <xdr:rowOff>485775</xdr:rowOff>
                  </from>
                  <to>
                    <xdr:col>6</xdr:col>
                    <xdr:colOff>295275</xdr:colOff>
                    <xdr:row>114</xdr:row>
                    <xdr:rowOff>219075</xdr:rowOff>
                  </to>
                </anchor>
              </controlPr>
            </control>
          </mc:Choice>
        </mc:AlternateContent>
        <mc:AlternateContent xmlns:mc="http://schemas.openxmlformats.org/markup-compatibility/2006">
          <mc:Choice Requires="x14">
            <control shapeId="31833" r:id="rId88" name="Check Box 89">
              <controlPr defaultSize="0" autoFill="0" autoLine="0" autoPict="0">
                <anchor moveWithCells="1">
                  <from>
                    <xdr:col>7</xdr:col>
                    <xdr:colOff>28575</xdr:colOff>
                    <xdr:row>113</xdr:row>
                    <xdr:rowOff>485775</xdr:rowOff>
                  </from>
                  <to>
                    <xdr:col>7</xdr:col>
                    <xdr:colOff>295275</xdr:colOff>
                    <xdr:row>114</xdr:row>
                    <xdr:rowOff>219075</xdr:rowOff>
                  </to>
                </anchor>
              </controlPr>
            </control>
          </mc:Choice>
        </mc:AlternateContent>
        <mc:AlternateContent xmlns:mc="http://schemas.openxmlformats.org/markup-compatibility/2006">
          <mc:Choice Requires="x14">
            <control shapeId="31837" r:id="rId89" name="Check Box 93">
              <controlPr defaultSize="0" autoFill="0" autoLine="0" autoPict="0">
                <anchor moveWithCells="1">
                  <from>
                    <xdr:col>2</xdr:col>
                    <xdr:colOff>0</xdr:colOff>
                    <xdr:row>56</xdr:row>
                    <xdr:rowOff>142875</xdr:rowOff>
                  </from>
                  <to>
                    <xdr:col>2</xdr:col>
                    <xdr:colOff>219075</xdr:colOff>
                    <xdr:row>58</xdr:row>
                    <xdr:rowOff>28575</xdr:rowOff>
                  </to>
                </anchor>
              </controlPr>
            </control>
          </mc:Choice>
        </mc:AlternateContent>
        <mc:AlternateContent xmlns:mc="http://schemas.openxmlformats.org/markup-compatibility/2006">
          <mc:Choice Requires="x14">
            <control shapeId="31838" r:id="rId90" name="Check Box 94">
              <controlPr defaultSize="0" autoFill="0" autoLine="0" autoPict="0">
                <anchor moveWithCells="1">
                  <from>
                    <xdr:col>1</xdr:col>
                    <xdr:colOff>142875</xdr:colOff>
                    <xdr:row>55</xdr:row>
                    <xdr:rowOff>38100</xdr:rowOff>
                  </from>
                  <to>
                    <xdr:col>1</xdr:col>
                    <xdr:colOff>333375</xdr:colOff>
                    <xdr:row>55</xdr:row>
                    <xdr:rowOff>257175</xdr:rowOff>
                  </to>
                </anchor>
              </controlPr>
            </control>
          </mc:Choice>
        </mc:AlternateContent>
        <mc:AlternateContent xmlns:mc="http://schemas.openxmlformats.org/markup-compatibility/2006">
          <mc:Choice Requires="x14">
            <control shapeId="31854" r:id="rId91" name="Group Box 110">
              <controlPr defaultSize="0" autoFill="0" autoPict="0">
                <anchor moveWithCells="1">
                  <from>
                    <xdr:col>0</xdr:col>
                    <xdr:colOff>0</xdr:colOff>
                    <xdr:row>8</xdr:row>
                    <xdr:rowOff>180975</xdr:rowOff>
                  </from>
                  <to>
                    <xdr:col>8</xdr:col>
                    <xdr:colOff>371475</xdr:colOff>
                    <xdr:row>10</xdr:row>
                    <xdr:rowOff>0</xdr:rowOff>
                  </to>
                </anchor>
              </controlPr>
            </control>
          </mc:Choice>
        </mc:AlternateContent>
        <mc:AlternateContent xmlns:mc="http://schemas.openxmlformats.org/markup-compatibility/2006">
          <mc:Choice Requires="x14">
            <control shapeId="31865" r:id="rId92" name="Check Box 121">
              <controlPr defaultSize="0" autoFill="0" autoLine="0" autoPict="0">
                <anchor moveWithCells="1">
                  <from>
                    <xdr:col>0</xdr:col>
                    <xdr:colOff>66675</xdr:colOff>
                    <xdr:row>152</xdr:row>
                    <xdr:rowOff>104775</xdr:rowOff>
                  </from>
                  <to>
                    <xdr:col>0</xdr:col>
                    <xdr:colOff>276225</xdr:colOff>
                    <xdr:row>154</xdr:row>
                    <xdr:rowOff>9525</xdr:rowOff>
                  </to>
                </anchor>
              </controlPr>
            </control>
          </mc:Choice>
        </mc:AlternateContent>
        <mc:AlternateContent xmlns:mc="http://schemas.openxmlformats.org/markup-compatibility/2006">
          <mc:Choice Requires="x14">
            <control shapeId="31866" r:id="rId93" name="Check Box 122">
              <controlPr defaultSize="0" autoFill="0" autoLine="0" autoPict="0">
                <anchor moveWithCells="1">
                  <from>
                    <xdr:col>0</xdr:col>
                    <xdr:colOff>381000</xdr:colOff>
                    <xdr:row>153</xdr:row>
                    <xdr:rowOff>200025</xdr:rowOff>
                  </from>
                  <to>
                    <xdr:col>1</xdr:col>
                    <xdr:colOff>28575</xdr:colOff>
                    <xdr:row>155</xdr:row>
                    <xdr:rowOff>0</xdr:rowOff>
                  </to>
                </anchor>
              </controlPr>
            </control>
          </mc:Choice>
        </mc:AlternateContent>
        <mc:AlternateContent xmlns:mc="http://schemas.openxmlformats.org/markup-compatibility/2006">
          <mc:Choice Requires="x14">
            <control shapeId="31867" r:id="rId94" name="Check Box 123">
              <controlPr defaultSize="0" autoFill="0" autoLine="0" autoPict="0">
                <anchor moveWithCells="1">
                  <from>
                    <xdr:col>0</xdr:col>
                    <xdr:colOff>390525</xdr:colOff>
                    <xdr:row>154</xdr:row>
                    <xdr:rowOff>219075</xdr:rowOff>
                  </from>
                  <to>
                    <xdr:col>1</xdr:col>
                    <xdr:colOff>28575</xdr:colOff>
                    <xdr:row>155</xdr:row>
                    <xdr:rowOff>219075</xdr:rowOff>
                  </to>
                </anchor>
              </controlPr>
            </control>
          </mc:Choice>
        </mc:AlternateContent>
        <mc:AlternateContent xmlns:mc="http://schemas.openxmlformats.org/markup-compatibility/2006">
          <mc:Choice Requires="x14">
            <control shapeId="31868" r:id="rId95" name="Check Box 124">
              <controlPr defaultSize="0" autoFill="0" autoLine="0" autoPict="0">
                <anchor moveWithCells="1">
                  <from>
                    <xdr:col>0</xdr:col>
                    <xdr:colOff>85725</xdr:colOff>
                    <xdr:row>156</xdr:row>
                    <xdr:rowOff>28575</xdr:rowOff>
                  </from>
                  <to>
                    <xdr:col>0</xdr:col>
                    <xdr:colOff>295275</xdr:colOff>
                    <xdr:row>156</xdr:row>
                    <xdr:rowOff>257175</xdr:rowOff>
                  </to>
                </anchor>
              </controlPr>
            </control>
          </mc:Choice>
        </mc:AlternateContent>
        <mc:AlternateContent xmlns:mc="http://schemas.openxmlformats.org/markup-compatibility/2006">
          <mc:Choice Requires="x14">
            <control shapeId="31869" r:id="rId96" name="Check Box 125">
              <controlPr defaultSize="0" autoFill="0" autoLine="0" autoPict="0">
                <anchor moveWithCells="1">
                  <from>
                    <xdr:col>1</xdr:col>
                    <xdr:colOff>180975</xdr:colOff>
                    <xdr:row>114</xdr:row>
                    <xdr:rowOff>28575</xdr:rowOff>
                  </from>
                  <to>
                    <xdr:col>1</xdr:col>
                    <xdr:colOff>371475</xdr:colOff>
                    <xdr:row>114</xdr:row>
                    <xdr:rowOff>238125</xdr:rowOff>
                  </to>
                </anchor>
              </controlPr>
            </control>
          </mc:Choice>
        </mc:AlternateContent>
        <mc:AlternateContent xmlns:mc="http://schemas.openxmlformats.org/markup-compatibility/2006">
          <mc:Choice Requires="x14">
            <control shapeId="31870" r:id="rId97" name="Check Box 126">
              <controlPr defaultSize="0" autoFill="0" autoLine="0" autoPict="0">
                <anchor moveWithCells="1">
                  <from>
                    <xdr:col>1</xdr:col>
                    <xdr:colOff>180975</xdr:colOff>
                    <xdr:row>114</xdr:row>
                    <xdr:rowOff>409575</xdr:rowOff>
                  </from>
                  <to>
                    <xdr:col>1</xdr:col>
                    <xdr:colOff>371475</xdr:colOff>
                    <xdr:row>114</xdr:row>
                    <xdr:rowOff>619125</xdr:rowOff>
                  </to>
                </anchor>
              </controlPr>
            </control>
          </mc:Choice>
        </mc:AlternateContent>
        <mc:AlternateContent xmlns:mc="http://schemas.openxmlformats.org/markup-compatibility/2006">
          <mc:Choice Requires="x14">
            <control shapeId="31871" r:id="rId98" name="Check Box 127">
              <controlPr defaultSize="0" autoFill="0" autoLine="0" autoPict="0">
                <anchor moveWithCells="1">
                  <from>
                    <xdr:col>0</xdr:col>
                    <xdr:colOff>238125</xdr:colOff>
                    <xdr:row>150</xdr:row>
                    <xdr:rowOff>9525</xdr:rowOff>
                  </from>
                  <to>
                    <xdr:col>0</xdr:col>
                    <xdr:colOff>447675</xdr:colOff>
                    <xdr:row>150</xdr:row>
                    <xdr:rowOff>228600</xdr:rowOff>
                  </to>
                </anchor>
              </controlPr>
            </control>
          </mc:Choice>
        </mc:AlternateContent>
        <mc:AlternateContent xmlns:mc="http://schemas.openxmlformats.org/markup-compatibility/2006">
          <mc:Choice Requires="x14">
            <control shapeId="31872" r:id="rId99" name="Check Box 128">
              <controlPr defaultSize="0" autoFill="0" autoLine="0" autoPict="0">
                <anchor moveWithCells="1">
                  <from>
                    <xdr:col>3</xdr:col>
                    <xdr:colOff>28575</xdr:colOff>
                    <xdr:row>9</xdr:row>
                    <xdr:rowOff>66675</xdr:rowOff>
                  </from>
                  <to>
                    <xdr:col>3</xdr:col>
                    <xdr:colOff>276225</xdr:colOff>
                    <xdr:row>9</xdr:row>
                    <xdr:rowOff>276225</xdr:rowOff>
                  </to>
                </anchor>
              </controlPr>
            </control>
          </mc:Choice>
        </mc:AlternateContent>
        <mc:AlternateContent xmlns:mc="http://schemas.openxmlformats.org/markup-compatibility/2006">
          <mc:Choice Requires="x14">
            <control shapeId="31874" r:id="rId100" name="Check Box 130">
              <controlPr defaultSize="0" autoFill="0" autoLine="0" autoPict="0">
                <anchor moveWithCells="1">
                  <from>
                    <xdr:col>4</xdr:col>
                    <xdr:colOff>1952625</xdr:colOff>
                    <xdr:row>9</xdr:row>
                    <xdr:rowOff>66675</xdr:rowOff>
                  </from>
                  <to>
                    <xdr:col>5</xdr:col>
                    <xdr:colOff>38100</xdr:colOff>
                    <xdr:row>9</xdr:row>
                    <xdr:rowOff>276225</xdr:rowOff>
                  </to>
                </anchor>
              </controlPr>
            </control>
          </mc:Choice>
        </mc:AlternateContent>
        <mc:AlternateContent xmlns:mc="http://schemas.openxmlformats.org/markup-compatibility/2006">
          <mc:Choice Requires="x14">
            <control shapeId="31875" r:id="rId101" name="Check Box 131">
              <controlPr defaultSize="0" autoFill="0" autoLine="0" autoPict="0">
                <anchor moveWithCells="1">
                  <from>
                    <xdr:col>4</xdr:col>
                    <xdr:colOff>123825</xdr:colOff>
                    <xdr:row>9</xdr:row>
                    <xdr:rowOff>66675</xdr:rowOff>
                  </from>
                  <to>
                    <xdr:col>4</xdr:col>
                    <xdr:colOff>352425</xdr:colOff>
                    <xdr:row>9</xdr:row>
                    <xdr:rowOff>276225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7B007-E370-440B-9B99-49CA9635D968}">
  <sheetPr codeName="Tabelle10"/>
  <dimension ref="A2:I14"/>
  <sheetViews>
    <sheetView topLeftCell="A4" workbookViewId="0">
      <selection activeCell="G15" sqref="G15"/>
    </sheetView>
  </sheetViews>
  <sheetFormatPr baseColWidth="10" defaultColWidth="10.85546875" defaultRowHeight="15" x14ac:dyDescent="0.25"/>
  <cols>
    <col min="1" max="1" width="14.7109375" style="26" customWidth="1"/>
    <col min="2" max="2" width="10.85546875" style="26"/>
    <col min="3" max="4" width="43.5703125" customWidth="1"/>
    <col min="5" max="5" width="19.85546875" bestFit="1" customWidth="1"/>
    <col min="6" max="6" width="23.7109375" style="26" bestFit="1" customWidth="1"/>
    <col min="7" max="8" width="22.42578125" style="26" bestFit="1" customWidth="1"/>
    <col min="9" max="9" width="27.28515625" style="26" bestFit="1" customWidth="1"/>
    <col min="10" max="16384" width="10.85546875" style="26"/>
  </cols>
  <sheetData>
    <row r="2" spans="1:9" s="481" customFormat="1" x14ac:dyDescent="0.25">
      <c r="A2" s="481" t="s">
        <v>3337</v>
      </c>
      <c r="B2" s="481" t="s">
        <v>3350</v>
      </c>
      <c r="C2" s="481" t="s">
        <v>3348</v>
      </c>
      <c r="D2" s="481" t="s">
        <v>3349</v>
      </c>
      <c r="E2" s="481" t="s">
        <v>3351</v>
      </c>
      <c r="F2" s="481" t="s">
        <v>3352</v>
      </c>
      <c r="G2" s="481" t="s">
        <v>3346</v>
      </c>
      <c r="H2" s="481" t="s">
        <v>3347</v>
      </c>
      <c r="I2" s="481" t="s">
        <v>3338</v>
      </c>
    </row>
    <row r="3" spans="1:9" x14ac:dyDescent="0.25">
      <c r="A3" s="26" t="s">
        <v>384</v>
      </c>
      <c r="G3" s="26" t="s">
        <v>3343</v>
      </c>
      <c r="H3" s="26" t="s">
        <v>3342</v>
      </c>
      <c r="I3" s="26" t="s">
        <v>3341</v>
      </c>
    </row>
    <row r="4" spans="1:9" ht="45" x14ac:dyDescent="0.25">
      <c r="A4" s="26" t="s">
        <v>2214</v>
      </c>
      <c r="B4" s="26" t="s">
        <v>3353</v>
      </c>
      <c r="C4" s="22" t="s">
        <v>3354</v>
      </c>
      <c r="D4" s="22" t="s">
        <v>3355</v>
      </c>
      <c r="I4" s="26" t="s">
        <v>3360</v>
      </c>
    </row>
    <row r="5" spans="1:9" ht="165" x14ac:dyDescent="0.25">
      <c r="A5" s="26" t="s">
        <v>188</v>
      </c>
      <c r="B5" s="26" t="s">
        <v>3353</v>
      </c>
      <c r="C5" s="22" t="s">
        <v>3356</v>
      </c>
      <c r="D5" s="22" t="s">
        <v>3357</v>
      </c>
      <c r="I5" s="26" t="s">
        <v>3359</v>
      </c>
    </row>
    <row r="6" spans="1:9" x14ac:dyDescent="0.25">
      <c r="A6" s="26" t="s">
        <v>3364</v>
      </c>
      <c r="B6" s="26" t="s">
        <v>3365</v>
      </c>
      <c r="D6" t="s">
        <v>3366</v>
      </c>
      <c r="I6" s="26" t="s">
        <v>3360</v>
      </c>
    </row>
    <row r="7" spans="1:9" x14ac:dyDescent="0.25">
      <c r="A7" s="26" t="s">
        <v>3367</v>
      </c>
      <c r="B7" s="26" t="s">
        <v>3365</v>
      </c>
      <c r="C7" t="s">
        <v>3368</v>
      </c>
      <c r="D7" s="482" t="s">
        <v>3369</v>
      </c>
      <c r="I7" s="26" t="s">
        <v>3360</v>
      </c>
    </row>
    <row r="8" spans="1:9" ht="90" x14ac:dyDescent="0.25">
      <c r="A8" s="26" t="s">
        <v>3374</v>
      </c>
      <c r="B8" s="26" t="s">
        <v>3365</v>
      </c>
      <c r="C8" s="22" t="s">
        <v>3375</v>
      </c>
      <c r="I8" s="26" t="s">
        <v>3360</v>
      </c>
    </row>
    <row r="9" spans="1:9" ht="75" x14ac:dyDescent="0.25">
      <c r="A9" s="26" t="s">
        <v>3376</v>
      </c>
      <c r="B9" s="26" t="s">
        <v>3365</v>
      </c>
      <c r="C9" s="22" t="s">
        <v>3377</v>
      </c>
    </row>
    <row r="10" spans="1:9" x14ac:dyDescent="0.25">
      <c r="A10" s="26" t="s">
        <v>3367</v>
      </c>
      <c r="B10" s="26" t="s">
        <v>3365</v>
      </c>
      <c r="C10" t="s">
        <v>3384</v>
      </c>
      <c r="D10" s="482" t="s">
        <v>3382</v>
      </c>
      <c r="I10" s="26" t="s">
        <v>3360</v>
      </c>
    </row>
    <row r="11" spans="1:9" ht="75" x14ac:dyDescent="0.25">
      <c r="A11" s="26" t="s">
        <v>3385</v>
      </c>
      <c r="B11" s="26" t="s">
        <v>3365</v>
      </c>
      <c r="C11" s="22" t="s">
        <v>3386</v>
      </c>
      <c r="I11" s="26" t="s">
        <v>3360</v>
      </c>
    </row>
    <row r="12" spans="1:9" ht="30" x14ac:dyDescent="0.25">
      <c r="A12" s="26" t="s">
        <v>3385</v>
      </c>
      <c r="B12" s="26" t="s">
        <v>3365</v>
      </c>
      <c r="C12" s="22" t="s">
        <v>3387</v>
      </c>
      <c r="D12" t="s">
        <v>3388</v>
      </c>
      <c r="I12" s="26" t="s">
        <v>3360</v>
      </c>
    </row>
    <row r="13" spans="1:9" ht="45" x14ac:dyDescent="0.25">
      <c r="A13" s="26" t="s">
        <v>3389</v>
      </c>
      <c r="B13" s="26" t="s">
        <v>3365</v>
      </c>
      <c r="C13" s="22" t="s">
        <v>3390</v>
      </c>
      <c r="D13" t="s">
        <v>3391</v>
      </c>
      <c r="I13" s="26" t="s">
        <v>3360</v>
      </c>
    </row>
    <row r="14" spans="1:9" ht="75" x14ac:dyDescent="0.25">
      <c r="A14" s="26" t="s">
        <v>3392</v>
      </c>
      <c r="C14" s="22" t="s">
        <v>3393</v>
      </c>
      <c r="D14" s="22" t="s">
        <v>3394</v>
      </c>
      <c r="I14" s="26" t="s">
        <v>3395</v>
      </c>
    </row>
  </sheetData>
  <sheetProtection algorithmName="SHA-512" hashValue="AzD6+sCWYWobZAMUZJfhYgVx2XKpgCvNXJ46uuMJPN4Arm8Znlpjs26rD8ys2Y5UCZJXY8fTqJSG9r0FJrHhNg==" saltValue="G91lJthvQ8O7vBP9qxhE0A==" spinCount="100000" sheet="1" objects="1" scenarios="1"/>
  <pageMargins left="0.7" right="0.7" top="0.78740157499999996" bottom="0.78740157499999996"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65E80-106C-413B-90AF-B1DA51F9644F}">
  <sheetPr codeName="Tabelle7"/>
  <dimension ref="A1:R1206"/>
  <sheetViews>
    <sheetView topLeftCell="A591" workbookViewId="0">
      <selection activeCell="B602" sqref="B602"/>
    </sheetView>
  </sheetViews>
  <sheetFormatPr baseColWidth="10" defaultRowHeight="15" x14ac:dyDescent="0.25"/>
  <cols>
    <col min="2" max="2" width="11.5703125" style="105"/>
    <col min="3" max="3" width="14.5703125" style="24" customWidth="1"/>
    <col min="4" max="4" width="40.42578125" customWidth="1"/>
    <col min="5" max="6" width="70.5703125" customWidth="1"/>
    <col min="7" max="10" width="14.42578125" customWidth="1"/>
  </cols>
  <sheetData>
    <row r="1" spans="2:18" x14ac:dyDescent="0.25">
      <c r="E1" t="s">
        <v>509</v>
      </c>
      <c r="F1" t="s">
        <v>2203</v>
      </c>
    </row>
    <row r="2" spans="2:18" s="24" customFormat="1" ht="33" hidden="1" customHeight="1" x14ac:dyDescent="0.2">
      <c r="B2" s="106"/>
      <c r="D2" s="24" t="s">
        <v>495</v>
      </c>
      <c r="E2" s="24" t="s">
        <v>496</v>
      </c>
      <c r="F2" s="24" t="s">
        <v>497</v>
      </c>
      <c r="G2" s="24" t="s">
        <v>498</v>
      </c>
      <c r="H2" s="24" t="s">
        <v>499</v>
      </c>
      <c r="I2" s="24" t="s">
        <v>500</v>
      </c>
      <c r="J2" s="24" t="s">
        <v>501</v>
      </c>
      <c r="K2" s="25" t="str">
        <f>"Sort "&amp;D2</f>
        <v>Sort English</v>
      </c>
      <c r="L2" s="25" t="str">
        <f t="shared" ref="L2:Q2" si="0">"Sort "&amp;E2</f>
        <v>Sort German</v>
      </c>
      <c r="M2" s="25" t="str">
        <f t="shared" si="0"/>
        <v>Sort French</v>
      </c>
      <c r="N2" s="25" t="str">
        <f t="shared" si="0"/>
        <v>Sort Spanish</v>
      </c>
      <c r="O2" s="25" t="str">
        <f t="shared" si="0"/>
        <v>Sort Italian</v>
      </c>
      <c r="P2" s="25" t="str">
        <f t="shared" si="0"/>
        <v>Sort Africans</v>
      </c>
      <c r="Q2" s="25" t="str">
        <f t="shared" si="0"/>
        <v>Sort Greek</v>
      </c>
      <c r="R2" s="23" t="s">
        <v>502</v>
      </c>
    </row>
    <row r="3" spans="2:18" hidden="1" x14ac:dyDescent="0.25">
      <c r="C3" s="23" t="s">
        <v>503</v>
      </c>
      <c r="D3" s="23"/>
      <c r="R3" t="s">
        <v>504</v>
      </c>
    </row>
    <row r="4" spans="2:18" hidden="1" x14ac:dyDescent="0.25">
      <c r="C4" s="24" t="s">
        <v>505</v>
      </c>
      <c r="D4" t="s">
        <v>495</v>
      </c>
      <c r="E4" t="s">
        <v>506</v>
      </c>
      <c r="F4" t="s">
        <v>507</v>
      </c>
      <c r="G4" t="s">
        <v>508</v>
      </c>
    </row>
    <row r="5" spans="2:18" hidden="1" x14ac:dyDescent="0.25">
      <c r="C5" s="24" t="s">
        <v>504</v>
      </c>
      <c r="D5" t="s">
        <v>496</v>
      </c>
      <c r="E5" t="s">
        <v>509</v>
      </c>
      <c r="F5" t="s">
        <v>510</v>
      </c>
      <c r="G5" t="s">
        <v>511</v>
      </c>
    </row>
    <row r="6" spans="2:18" hidden="1" x14ac:dyDescent="0.25">
      <c r="C6" s="24" t="s">
        <v>512</v>
      </c>
      <c r="D6" t="s">
        <v>497</v>
      </c>
      <c r="E6" t="s">
        <v>513</v>
      </c>
      <c r="F6" t="s">
        <v>514</v>
      </c>
      <c r="G6" t="s">
        <v>515</v>
      </c>
    </row>
    <row r="7" spans="2:18" hidden="1" x14ac:dyDescent="0.25">
      <c r="C7" s="24" t="s">
        <v>516</v>
      </c>
      <c r="D7" t="s">
        <v>498</v>
      </c>
      <c r="E7" t="s">
        <v>517</v>
      </c>
      <c r="F7" t="s">
        <v>518</v>
      </c>
      <c r="G7" t="s">
        <v>519</v>
      </c>
    </row>
    <row r="8" spans="2:18" hidden="1" x14ac:dyDescent="0.25"/>
    <row r="9" spans="2:18" hidden="1" x14ac:dyDescent="0.25"/>
    <row r="10" spans="2:18" hidden="1" x14ac:dyDescent="0.25">
      <c r="C10" s="23" t="s">
        <v>520</v>
      </c>
      <c r="R10" t="s">
        <v>521</v>
      </c>
    </row>
    <row r="11" spans="2:18" hidden="1" x14ac:dyDescent="0.25">
      <c r="C11" s="24" t="s">
        <v>521</v>
      </c>
      <c r="D11" t="s">
        <v>522</v>
      </c>
      <c r="E11" t="s">
        <v>523</v>
      </c>
      <c r="F11" t="s">
        <v>524</v>
      </c>
      <c r="G11" t="s">
        <v>525</v>
      </c>
      <c r="R11" t="s">
        <v>521</v>
      </c>
    </row>
    <row r="12" spans="2:18" hidden="1" x14ac:dyDescent="0.25">
      <c r="C12" s="24" t="s">
        <v>526</v>
      </c>
      <c r="D12" t="s">
        <v>527</v>
      </c>
      <c r="E12" t="s">
        <v>528</v>
      </c>
      <c r="F12" t="s">
        <v>529</v>
      </c>
      <c r="G12" t="s">
        <v>530</v>
      </c>
    </row>
    <row r="13" spans="2:18" hidden="1" x14ac:dyDescent="0.25">
      <c r="C13" s="24" t="s">
        <v>531</v>
      </c>
      <c r="D13" t="s">
        <v>532</v>
      </c>
      <c r="E13" t="s">
        <v>533</v>
      </c>
      <c r="F13" t="s">
        <v>534</v>
      </c>
      <c r="G13" t="s">
        <v>535</v>
      </c>
    </row>
    <row r="14" spans="2:18" hidden="1" x14ac:dyDescent="0.25">
      <c r="C14" s="24" t="s">
        <v>536</v>
      </c>
      <c r="D14" t="s">
        <v>537</v>
      </c>
      <c r="E14" t="s">
        <v>538</v>
      </c>
      <c r="F14" t="s">
        <v>539</v>
      </c>
      <c r="G14" t="s">
        <v>537</v>
      </c>
    </row>
    <row r="15" spans="2:18" hidden="1" x14ac:dyDescent="0.25">
      <c r="C15" s="24" t="s">
        <v>540</v>
      </c>
      <c r="D15" t="s">
        <v>541</v>
      </c>
      <c r="E15" t="s">
        <v>542</v>
      </c>
      <c r="F15" t="s">
        <v>543</v>
      </c>
      <c r="G15" t="s">
        <v>544</v>
      </c>
    </row>
    <row r="16" spans="2:18" hidden="1" x14ac:dyDescent="0.25">
      <c r="C16" s="24" t="s">
        <v>545</v>
      </c>
      <c r="D16" t="s">
        <v>546</v>
      </c>
      <c r="E16" t="s">
        <v>546</v>
      </c>
      <c r="F16" t="s">
        <v>547</v>
      </c>
      <c r="G16" t="s">
        <v>546</v>
      </c>
    </row>
    <row r="17" spans="3:7" hidden="1" x14ac:dyDescent="0.25">
      <c r="C17" s="24" t="s">
        <v>548</v>
      </c>
      <c r="D17" t="s">
        <v>549</v>
      </c>
      <c r="E17" t="s">
        <v>549</v>
      </c>
      <c r="F17" t="s">
        <v>549</v>
      </c>
      <c r="G17" t="s">
        <v>549</v>
      </c>
    </row>
    <row r="18" spans="3:7" hidden="1" x14ac:dyDescent="0.25">
      <c r="C18" s="24" t="s">
        <v>550</v>
      </c>
      <c r="D18" t="s">
        <v>551</v>
      </c>
      <c r="E18" t="s">
        <v>551</v>
      </c>
      <c r="F18" t="s">
        <v>551</v>
      </c>
      <c r="G18" t="s">
        <v>551</v>
      </c>
    </row>
    <row r="19" spans="3:7" hidden="1" x14ac:dyDescent="0.25">
      <c r="C19" s="24" t="s">
        <v>552</v>
      </c>
      <c r="D19" t="s">
        <v>553</v>
      </c>
      <c r="E19" t="s">
        <v>554</v>
      </c>
      <c r="F19" t="s">
        <v>555</v>
      </c>
      <c r="G19" t="s">
        <v>556</v>
      </c>
    </row>
    <row r="20" spans="3:7" hidden="1" x14ac:dyDescent="0.25">
      <c r="C20" s="24" t="s">
        <v>557</v>
      </c>
      <c r="D20" t="s">
        <v>558</v>
      </c>
      <c r="E20" t="s">
        <v>559</v>
      </c>
      <c r="F20" t="s">
        <v>560</v>
      </c>
      <c r="G20" t="s">
        <v>561</v>
      </c>
    </row>
    <row r="21" spans="3:7" hidden="1" x14ac:dyDescent="0.25">
      <c r="C21" s="24" t="s">
        <v>562</v>
      </c>
      <c r="D21" t="s">
        <v>563</v>
      </c>
      <c r="E21" t="s">
        <v>564</v>
      </c>
      <c r="F21" t="s">
        <v>565</v>
      </c>
      <c r="G21" t="s">
        <v>566</v>
      </c>
    </row>
    <row r="22" spans="3:7" hidden="1" x14ac:dyDescent="0.25">
      <c r="C22" s="24" t="s">
        <v>567</v>
      </c>
      <c r="D22" t="s">
        <v>568</v>
      </c>
      <c r="E22" t="s">
        <v>569</v>
      </c>
      <c r="F22" t="s">
        <v>570</v>
      </c>
      <c r="G22" t="s">
        <v>568</v>
      </c>
    </row>
    <row r="23" spans="3:7" hidden="1" x14ac:dyDescent="0.25">
      <c r="C23" s="24" t="s">
        <v>571</v>
      </c>
      <c r="D23" t="s">
        <v>572</v>
      </c>
      <c r="E23" t="s">
        <v>573</v>
      </c>
      <c r="F23" t="s">
        <v>574</v>
      </c>
      <c r="G23" t="s">
        <v>572</v>
      </c>
    </row>
    <row r="24" spans="3:7" hidden="1" x14ac:dyDescent="0.25">
      <c r="C24" s="24" t="s">
        <v>575</v>
      </c>
      <c r="D24" t="s">
        <v>576</v>
      </c>
      <c r="E24" t="s">
        <v>576</v>
      </c>
      <c r="F24" t="s">
        <v>576</v>
      </c>
      <c r="G24" t="s">
        <v>576</v>
      </c>
    </row>
    <row r="25" spans="3:7" hidden="1" x14ac:dyDescent="0.25">
      <c r="C25" s="24" t="s">
        <v>577</v>
      </c>
      <c r="D25" t="s">
        <v>578</v>
      </c>
      <c r="E25" t="s">
        <v>579</v>
      </c>
      <c r="F25" t="s">
        <v>580</v>
      </c>
      <c r="G25" t="s">
        <v>581</v>
      </c>
    </row>
    <row r="26" spans="3:7" hidden="1" x14ac:dyDescent="0.25">
      <c r="C26" s="24" t="s">
        <v>582</v>
      </c>
      <c r="D26" t="s">
        <v>583</v>
      </c>
      <c r="E26" t="s">
        <v>584</v>
      </c>
      <c r="F26" t="s">
        <v>585</v>
      </c>
      <c r="G26" t="s">
        <v>586</v>
      </c>
    </row>
    <row r="27" spans="3:7" hidden="1" x14ac:dyDescent="0.25">
      <c r="C27" s="24" t="s">
        <v>587</v>
      </c>
      <c r="D27" t="s">
        <v>588</v>
      </c>
      <c r="E27" t="s">
        <v>589</v>
      </c>
      <c r="F27" t="s">
        <v>590</v>
      </c>
      <c r="G27" t="s">
        <v>588</v>
      </c>
    </row>
    <row r="28" spans="3:7" hidden="1" x14ac:dyDescent="0.25">
      <c r="C28" s="24" t="s">
        <v>591</v>
      </c>
      <c r="D28" t="s">
        <v>592</v>
      </c>
      <c r="E28" t="s">
        <v>592</v>
      </c>
      <c r="F28" t="s">
        <v>592</v>
      </c>
      <c r="G28" t="s">
        <v>592</v>
      </c>
    </row>
    <row r="29" spans="3:7" hidden="1" x14ac:dyDescent="0.25">
      <c r="C29" s="24" t="s">
        <v>593</v>
      </c>
      <c r="D29" t="s">
        <v>594</v>
      </c>
      <c r="E29" t="s">
        <v>594</v>
      </c>
      <c r="F29" t="s">
        <v>595</v>
      </c>
      <c r="G29" t="s">
        <v>594</v>
      </c>
    </row>
    <row r="30" spans="3:7" hidden="1" x14ac:dyDescent="0.25">
      <c r="C30" s="24" t="s">
        <v>596</v>
      </c>
      <c r="D30" t="s">
        <v>597</v>
      </c>
      <c r="E30" t="s">
        <v>597</v>
      </c>
      <c r="F30" t="s">
        <v>597</v>
      </c>
      <c r="G30" t="s">
        <v>597</v>
      </c>
    </row>
    <row r="31" spans="3:7" hidden="1" x14ac:dyDescent="0.25">
      <c r="C31" s="24" t="s">
        <v>598</v>
      </c>
      <c r="D31" t="s">
        <v>599</v>
      </c>
      <c r="E31" t="s">
        <v>599</v>
      </c>
      <c r="F31" t="s">
        <v>600</v>
      </c>
      <c r="G31" t="s">
        <v>599</v>
      </c>
    </row>
    <row r="32" spans="3:7" hidden="1" x14ac:dyDescent="0.25">
      <c r="C32" s="24" t="s">
        <v>601</v>
      </c>
      <c r="D32" t="s">
        <v>602</v>
      </c>
      <c r="E32" t="s">
        <v>602</v>
      </c>
      <c r="F32" t="s">
        <v>603</v>
      </c>
      <c r="G32" t="s">
        <v>602</v>
      </c>
    </row>
    <row r="33" spans="3:7" hidden="1" x14ac:dyDescent="0.25">
      <c r="C33" s="24" t="s">
        <v>604</v>
      </c>
      <c r="D33" t="s">
        <v>605</v>
      </c>
      <c r="E33" t="s">
        <v>606</v>
      </c>
      <c r="F33" t="s">
        <v>607</v>
      </c>
      <c r="G33" t="s">
        <v>608</v>
      </c>
    </row>
    <row r="34" spans="3:7" hidden="1" x14ac:dyDescent="0.25">
      <c r="C34" s="24" t="s">
        <v>609</v>
      </c>
      <c r="D34" t="s">
        <v>610</v>
      </c>
      <c r="E34" t="s">
        <v>610</v>
      </c>
      <c r="F34" t="s">
        <v>610</v>
      </c>
      <c r="G34" t="s">
        <v>610</v>
      </c>
    </row>
    <row r="35" spans="3:7" hidden="1" x14ac:dyDescent="0.25">
      <c r="C35" s="24" t="s">
        <v>611</v>
      </c>
      <c r="D35" t="s">
        <v>612</v>
      </c>
      <c r="E35" t="s">
        <v>612</v>
      </c>
      <c r="F35" t="s">
        <v>613</v>
      </c>
      <c r="G35" t="s">
        <v>612</v>
      </c>
    </row>
    <row r="36" spans="3:7" hidden="1" x14ac:dyDescent="0.25">
      <c r="C36" s="24" t="s">
        <v>614</v>
      </c>
      <c r="D36" t="s">
        <v>615</v>
      </c>
      <c r="E36" t="s">
        <v>615</v>
      </c>
      <c r="F36" t="s">
        <v>616</v>
      </c>
      <c r="G36" t="s">
        <v>615</v>
      </c>
    </row>
    <row r="37" spans="3:7" hidden="1" x14ac:dyDescent="0.25">
      <c r="C37" s="24" t="s">
        <v>617</v>
      </c>
      <c r="D37" t="s">
        <v>618</v>
      </c>
      <c r="E37" t="s">
        <v>618</v>
      </c>
      <c r="F37" t="s">
        <v>619</v>
      </c>
      <c r="G37" t="s">
        <v>618</v>
      </c>
    </row>
    <row r="38" spans="3:7" hidden="1" x14ac:dyDescent="0.25">
      <c r="C38" s="24" t="s">
        <v>620</v>
      </c>
      <c r="D38" t="s">
        <v>621</v>
      </c>
      <c r="E38" t="s">
        <v>622</v>
      </c>
      <c r="F38" t="s">
        <v>623</v>
      </c>
      <c r="G38" t="s">
        <v>621</v>
      </c>
    </row>
    <row r="39" spans="3:7" hidden="1" x14ac:dyDescent="0.25">
      <c r="C39" s="24" t="s">
        <v>624</v>
      </c>
      <c r="D39" t="s">
        <v>625</v>
      </c>
      <c r="E39" t="s">
        <v>626</v>
      </c>
      <c r="F39" t="s">
        <v>627</v>
      </c>
      <c r="G39" t="s">
        <v>628</v>
      </c>
    </row>
    <row r="40" spans="3:7" hidden="1" x14ac:dyDescent="0.25">
      <c r="C40" s="24" t="s">
        <v>629</v>
      </c>
      <c r="D40" t="s">
        <v>630</v>
      </c>
      <c r="E40" t="s">
        <v>630</v>
      </c>
      <c r="F40" t="s">
        <v>630</v>
      </c>
      <c r="G40" t="s">
        <v>630</v>
      </c>
    </row>
    <row r="41" spans="3:7" hidden="1" x14ac:dyDescent="0.25">
      <c r="C41" s="24" t="s">
        <v>631</v>
      </c>
      <c r="D41" t="s">
        <v>632</v>
      </c>
      <c r="E41" t="s">
        <v>633</v>
      </c>
      <c r="F41" t="s">
        <v>634</v>
      </c>
      <c r="G41" t="s">
        <v>635</v>
      </c>
    </row>
    <row r="42" spans="3:7" hidden="1" x14ac:dyDescent="0.25">
      <c r="C42" s="24" t="s">
        <v>636</v>
      </c>
      <c r="D42" t="s">
        <v>637</v>
      </c>
      <c r="E42" t="s">
        <v>638</v>
      </c>
      <c r="F42" t="s">
        <v>639</v>
      </c>
      <c r="G42" t="s">
        <v>640</v>
      </c>
    </row>
    <row r="43" spans="3:7" hidden="1" x14ac:dyDescent="0.25">
      <c r="C43" s="24" t="s">
        <v>641</v>
      </c>
      <c r="D43" t="s">
        <v>642</v>
      </c>
      <c r="E43" t="s">
        <v>643</v>
      </c>
      <c r="F43" t="s">
        <v>644</v>
      </c>
      <c r="G43" t="s">
        <v>645</v>
      </c>
    </row>
    <row r="44" spans="3:7" hidden="1" x14ac:dyDescent="0.25">
      <c r="C44" s="24" t="s">
        <v>646</v>
      </c>
      <c r="D44" t="s">
        <v>647</v>
      </c>
      <c r="E44" t="s">
        <v>647</v>
      </c>
      <c r="F44" t="s">
        <v>648</v>
      </c>
      <c r="G44" t="s">
        <v>647</v>
      </c>
    </row>
    <row r="45" spans="3:7" hidden="1" x14ac:dyDescent="0.25">
      <c r="C45" s="24" t="s">
        <v>649</v>
      </c>
      <c r="D45" t="s">
        <v>650</v>
      </c>
      <c r="E45" t="s">
        <v>651</v>
      </c>
      <c r="F45" t="s">
        <v>652</v>
      </c>
      <c r="G45" t="s">
        <v>650</v>
      </c>
    </row>
    <row r="46" spans="3:7" hidden="1" x14ac:dyDescent="0.25">
      <c r="C46" s="24" t="s">
        <v>653</v>
      </c>
      <c r="D46" t="s">
        <v>654</v>
      </c>
      <c r="E46" t="s">
        <v>654</v>
      </c>
      <c r="F46" t="s">
        <v>654</v>
      </c>
      <c r="G46" t="s">
        <v>654</v>
      </c>
    </row>
    <row r="47" spans="3:7" hidden="1" x14ac:dyDescent="0.25">
      <c r="C47" s="24" t="s">
        <v>655</v>
      </c>
      <c r="D47" t="s">
        <v>656</v>
      </c>
      <c r="E47" t="s">
        <v>656</v>
      </c>
      <c r="F47" t="s">
        <v>656</v>
      </c>
      <c r="G47" t="s">
        <v>656</v>
      </c>
    </row>
    <row r="48" spans="3:7" hidden="1" x14ac:dyDescent="0.25">
      <c r="C48" s="24" t="s">
        <v>657</v>
      </c>
      <c r="D48" t="s">
        <v>658</v>
      </c>
      <c r="E48" t="s">
        <v>659</v>
      </c>
      <c r="F48" t="s">
        <v>660</v>
      </c>
      <c r="G48" t="s">
        <v>659</v>
      </c>
    </row>
    <row r="49" spans="3:7" hidden="1" x14ac:dyDescent="0.25">
      <c r="C49" s="24" t="s">
        <v>661</v>
      </c>
      <c r="D49" t="s">
        <v>662</v>
      </c>
      <c r="E49" t="s">
        <v>663</v>
      </c>
      <c r="F49" t="s">
        <v>664</v>
      </c>
      <c r="G49" t="s">
        <v>665</v>
      </c>
    </row>
    <row r="50" spans="3:7" hidden="1" x14ac:dyDescent="0.25">
      <c r="C50" s="24" t="s">
        <v>666</v>
      </c>
      <c r="D50" t="s">
        <v>667</v>
      </c>
      <c r="E50" t="s">
        <v>667</v>
      </c>
      <c r="F50" t="s">
        <v>668</v>
      </c>
      <c r="G50" t="s">
        <v>667</v>
      </c>
    </row>
    <row r="51" spans="3:7" hidden="1" x14ac:dyDescent="0.25">
      <c r="C51" s="24" t="s">
        <v>669</v>
      </c>
      <c r="D51" t="s">
        <v>670</v>
      </c>
      <c r="E51" t="s">
        <v>670</v>
      </c>
      <c r="F51" t="s">
        <v>671</v>
      </c>
      <c r="G51" t="s">
        <v>670</v>
      </c>
    </row>
    <row r="52" spans="3:7" hidden="1" x14ac:dyDescent="0.25">
      <c r="C52" s="24" t="s">
        <v>672</v>
      </c>
      <c r="D52" t="s">
        <v>673</v>
      </c>
      <c r="E52" t="s">
        <v>674</v>
      </c>
      <c r="F52" t="s">
        <v>675</v>
      </c>
      <c r="G52" t="s">
        <v>676</v>
      </c>
    </row>
    <row r="53" spans="3:7" hidden="1" x14ac:dyDescent="0.25">
      <c r="C53" s="24" t="s">
        <v>677</v>
      </c>
      <c r="D53" t="s">
        <v>678</v>
      </c>
      <c r="E53" t="s">
        <v>679</v>
      </c>
      <c r="F53" t="s">
        <v>680</v>
      </c>
      <c r="G53" t="s">
        <v>678</v>
      </c>
    </row>
    <row r="54" spans="3:7" hidden="1" x14ac:dyDescent="0.25">
      <c r="C54" s="24" t="s">
        <v>681</v>
      </c>
      <c r="D54" t="s">
        <v>682</v>
      </c>
      <c r="E54" t="s">
        <v>683</v>
      </c>
      <c r="F54" t="s">
        <v>684</v>
      </c>
      <c r="G54" t="s">
        <v>685</v>
      </c>
    </row>
    <row r="55" spans="3:7" hidden="1" x14ac:dyDescent="0.25">
      <c r="C55" s="24" t="s">
        <v>686</v>
      </c>
      <c r="D55" t="s">
        <v>687</v>
      </c>
      <c r="E55" t="s">
        <v>687</v>
      </c>
      <c r="F55" t="s">
        <v>687</v>
      </c>
      <c r="G55" t="s">
        <v>687</v>
      </c>
    </row>
    <row r="56" spans="3:7" hidden="1" x14ac:dyDescent="0.25">
      <c r="C56" s="24" t="s">
        <v>688</v>
      </c>
      <c r="D56" t="s">
        <v>689</v>
      </c>
      <c r="E56" t="s">
        <v>690</v>
      </c>
      <c r="F56" t="s">
        <v>691</v>
      </c>
      <c r="G56" t="s">
        <v>692</v>
      </c>
    </row>
    <row r="57" spans="3:7" hidden="1" x14ac:dyDescent="0.25">
      <c r="C57" s="24" t="s">
        <v>693</v>
      </c>
      <c r="D57" t="s">
        <v>694</v>
      </c>
      <c r="E57" t="s">
        <v>695</v>
      </c>
      <c r="F57" t="s">
        <v>696</v>
      </c>
      <c r="G57" t="s">
        <v>697</v>
      </c>
    </row>
    <row r="58" spans="3:7" hidden="1" x14ac:dyDescent="0.25">
      <c r="C58" s="24" t="s">
        <v>698</v>
      </c>
      <c r="D58" t="s">
        <v>699</v>
      </c>
      <c r="E58" t="s">
        <v>699</v>
      </c>
      <c r="F58" t="s">
        <v>699</v>
      </c>
      <c r="G58" t="s">
        <v>699</v>
      </c>
    </row>
    <row r="59" spans="3:7" hidden="1" x14ac:dyDescent="0.25">
      <c r="C59" s="24" t="s">
        <v>700</v>
      </c>
      <c r="D59" t="s">
        <v>701</v>
      </c>
      <c r="E59" t="s">
        <v>701</v>
      </c>
      <c r="F59" t="s">
        <v>702</v>
      </c>
      <c r="G59" t="s">
        <v>701</v>
      </c>
    </row>
    <row r="60" spans="3:7" hidden="1" x14ac:dyDescent="0.25">
      <c r="C60" s="24" t="s">
        <v>703</v>
      </c>
      <c r="D60" t="s">
        <v>704</v>
      </c>
      <c r="E60" t="s">
        <v>705</v>
      </c>
      <c r="F60" t="s">
        <v>706</v>
      </c>
      <c r="G60" t="s">
        <v>707</v>
      </c>
    </row>
    <row r="61" spans="3:7" hidden="1" x14ac:dyDescent="0.25">
      <c r="C61" s="24" t="s">
        <v>708</v>
      </c>
      <c r="D61" t="s">
        <v>709</v>
      </c>
      <c r="E61" t="s">
        <v>709</v>
      </c>
      <c r="F61" t="s">
        <v>710</v>
      </c>
      <c r="G61" t="s">
        <v>709</v>
      </c>
    </row>
    <row r="62" spans="3:7" hidden="1" x14ac:dyDescent="0.25">
      <c r="C62" s="24" t="s">
        <v>711</v>
      </c>
      <c r="D62" t="s">
        <v>712</v>
      </c>
      <c r="E62" t="s">
        <v>712</v>
      </c>
      <c r="F62" t="s">
        <v>712</v>
      </c>
      <c r="G62" t="s">
        <v>712</v>
      </c>
    </row>
    <row r="63" spans="3:7" hidden="1" x14ac:dyDescent="0.25">
      <c r="C63" s="24" t="s">
        <v>713</v>
      </c>
      <c r="D63" t="s">
        <v>714</v>
      </c>
      <c r="E63" t="s">
        <v>715</v>
      </c>
      <c r="F63" t="s">
        <v>714</v>
      </c>
      <c r="G63" t="s">
        <v>716</v>
      </c>
    </row>
    <row r="64" spans="3:7" hidden="1" x14ac:dyDescent="0.25">
      <c r="C64" s="24" t="s">
        <v>717</v>
      </c>
      <c r="D64" t="s">
        <v>718</v>
      </c>
      <c r="E64" t="s">
        <v>718</v>
      </c>
      <c r="F64" t="s">
        <v>719</v>
      </c>
      <c r="G64" t="s">
        <v>718</v>
      </c>
    </row>
    <row r="65" spans="3:7" hidden="1" x14ac:dyDescent="0.25">
      <c r="C65" s="24" t="s">
        <v>720</v>
      </c>
      <c r="D65" t="s">
        <v>721</v>
      </c>
      <c r="E65" t="s">
        <v>722</v>
      </c>
      <c r="F65" t="s">
        <v>723</v>
      </c>
      <c r="G65" t="s">
        <v>721</v>
      </c>
    </row>
    <row r="66" spans="3:7" hidden="1" x14ac:dyDescent="0.25">
      <c r="C66" s="24" t="s">
        <v>724</v>
      </c>
      <c r="D66" t="s">
        <v>725</v>
      </c>
      <c r="E66" t="s">
        <v>726</v>
      </c>
      <c r="F66" t="s">
        <v>727</v>
      </c>
      <c r="G66" t="s">
        <v>728</v>
      </c>
    </row>
    <row r="67" spans="3:7" hidden="1" x14ac:dyDescent="0.25">
      <c r="C67" s="24" t="s">
        <v>729</v>
      </c>
      <c r="D67" t="s">
        <v>730</v>
      </c>
      <c r="E67" t="s">
        <v>731</v>
      </c>
      <c r="F67" t="s">
        <v>732</v>
      </c>
      <c r="G67" t="s">
        <v>733</v>
      </c>
    </row>
    <row r="68" spans="3:7" hidden="1" x14ac:dyDescent="0.25">
      <c r="C68" s="24" t="s">
        <v>734</v>
      </c>
      <c r="D68" t="s">
        <v>735</v>
      </c>
      <c r="E68" t="s">
        <v>736</v>
      </c>
      <c r="F68" t="s">
        <v>737</v>
      </c>
      <c r="G68" t="s">
        <v>738</v>
      </c>
    </row>
    <row r="69" spans="3:7" hidden="1" x14ac:dyDescent="0.25">
      <c r="C69" s="24" t="s">
        <v>739</v>
      </c>
      <c r="D69" t="s">
        <v>740</v>
      </c>
      <c r="E69" t="s">
        <v>741</v>
      </c>
      <c r="F69" t="s">
        <v>742</v>
      </c>
      <c r="G69" t="s">
        <v>740</v>
      </c>
    </row>
    <row r="70" spans="3:7" hidden="1" x14ac:dyDescent="0.25">
      <c r="C70" s="24" t="s">
        <v>743</v>
      </c>
      <c r="D70" t="s">
        <v>744</v>
      </c>
      <c r="E70" t="s">
        <v>745</v>
      </c>
      <c r="F70" t="s">
        <v>746</v>
      </c>
      <c r="G70" t="s">
        <v>747</v>
      </c>
    </row>
    <row r="71" spans="3:7" hidden="1" x14ac:dyDescent="0.25">
      <c r="C71" s="24" t="s">
        <v>748</v>
      </c>
      <c r="D71" t="s">
        <v>749</v>
      </c>
      <c r="E71" t="s">
        <v>750</v>
      </c>
      <c r="F71" t="s">
        <v>749</v>
      </c>
      <c r="G71" t="s">
        <v>751</v>
      </c>
    </row>
    <row r="72" spans="3:7" hidden="1" x14ac:dyDescent="0.25">
      <c r="C72" s="24" t="s">
        <v>752</v>
      </c>
      <c r="D72" t="s">
        <v>753</v>
      </c>
      <c r="E72" t="s">
        <v>754</v>
      </c>
      <c r="F72" t="s">
        <v>755</v>
      </c>
      <c r="G72" t="s">
        <v>756</v>
      </c>
    </row>
    <row r="73" spans="3:7" hidden="1" x14ac:dyDescent="0.25">
      <c r="C73" s="24" t="s">
        <v>757</v>
      </c>
      <c r="D73" t="s">
        <v>758</v>
      </c>
      <c r="E73" t="s">
        <v>759</v>
      </c>
      <c r="F73" t="s">
        <v>760</v>
      </c>
      <c r="G73" t="s">
        <v>761</v>
      </c>
    </row>
    <row r="74" spans="3:7" hidden="1" x14ac:dyDescent="0.25">
      <c r="C74" s="24" t="s">
        <v>762</v>
      </c>
      <c r="D74" t="s">
        <v>763</v>
      </c>
      <c r="E74" t="s">
        <v>764</v>
      </c>
      <c r="F74" t="s">
        <v>765</v>
      </c>
      <c r="G74" t="s">
        <v>766</v>
      </c>
    </row>
    <row r="75" spans="3:7" hidden="1" x14ac:dyDescent="0.25">
      <c r="C75" s="24" t="s">
        <v>767</v>
      </c>
      <c r="D75" t="s">
        <v>768</v>
      </c>
      <c r="E75" t="s">
        <v>769</v>
      </c>
      <c r="F75" t="s">
        <v>768</v>
      </c>
      <c r="G75" t="s">
        <v>770</v>
      </c>
    </row>
    <row r="76" spans="3:7" hidden="1" x14ac:dyDescent="0.25">
      <c r="C76" s="24" t="s">
        <v>771</v>
      </c>
      <c r="D76" t="s">
        <v>772</v>
      </c>
      <c r="E76" t="s">
        <v>772</v>
      </c>
      <c r="F76" t="s">
        <v>773</v>
      </c>
      <c r="G76" t="s">
        <v>772</v>
      </c>
    </row>
    <row r="77" spans="3:7" hidden="1" x14ac:dyDescent="0.25">
      <c r="C77" s="24" t="s">
        <v>774</v>
      </c>
      <c r="D77" t="s">
        <v>775</v>
      </c>
      <c r="E77" t="s">
        <v>776</v>
      </c>
      <c r="F77" t="s">
        <v>777</v>
      </c>
      <c r="G77" t="s">
        <v>775</v>
      </c>
    </row>
    <row r="78" spans="3:7" hidden="1" x14ac:dyDescent="0.25">
      <c r="C78" s="24" t="s">
        <v>778</v>
      </c>
      <c r="D78" t="s">
        <v>779</v>
      </c>
      <c r="E78" t="s">
        <v>779</v>
      </c>
      <c r="F78" t="s">
        <v>779</v>
      </c>
      <c r="G78" t="s">
        <v>779</v>
      </c>
    </row>
    <row r="79" spans="3:7" hidden="1" x14ac:dyDescent="0.25">
      <c r="C79" s="24" t="s">
        <v>780</v>
      </c>
      <c r="D79" t="s">
        <v>781</v>
      </c>
      <c r="E79" t="s">
        <v>781</v>
      </c>
      <c r="F79" t="s">
        <v>781</v>
      </c>
      <c r="G79" t="s">
        <v>781</v>
      </c>
    </row>
    <row r="80" spans="3:7" hidden="1" x14ac:dyDescent="0.25">
      <c r="C80" s="24" t="s">
        <v>782</v>
      </c>
      <c r="D80" t="s">
        <v>783</v>
      </c>
      <c r="E80" t="s">
        <v>783</v>
      </c>
      <c r="F80" t="s">
        <v>784</v>
      </c>
      <c r="G80" t="s">
        <v>785</v>
      </c>
    </row>
    <row r="81" spans="3:7" hidden="1" x14ac:dyDescent="0.25">
      <c r="C81" s="24" t="s">
        <v>786</v>
      </c>
      <c r="D81" t="s">
        <v>787</v>
      </c>
      <c r="E81" t="s">
        <v>788</v>
      </c>
      <c r="F81" t="s">
        <v>789</v>
      </c>
      <c r="G81" t="s">
        <v>790</v>
      </c>
    </row>
    <row r="82" spans="3:7" hidden="1" x14ac:dyDescent="0.25">
      <c r="C82" s="24" t="s">
        <v>791</v>
      </c>
      <c r="D82" t="s">
        <v>792</v>
      </c>
      <c r="E82" t="s">
        <v>793</v>
      </c>
      <c r="F82" t="s">
        <v>794</v>
      </c>
      <c r="G82" t="s">
        <v>795</v>
      </c>
    </row>
    <row r="83" spans="3:7" hidden="1" x14ac:dyDescent="0.25">
      <c r="C83" s="24" t="s">
        <v>796</v>
      </c>
      <c r="D83" t="s">
        <v>797</v>
      </c>
      <c r="E83" t="s">
        <v>798</v>
      </c>
      <c r="F83" t="s">
        <v>799</v>
      </c>
      <c r="G83" t="s">
        <v>800</v>
      </c>
    </row>
    <row r="84" spans="3:7" hidden="1" x14ac:dyDescent="0.25">
      <c r="C84" s="24" t="s">
        <v>801</v>
      </c>
      <c r="D84" t="s">
        <v>802</v>
      </c>
      <c r="E84" t="s">
        <v>802</v>
      </c>
      <c r="F84" t="s">
        <v>802</v>
      </c>
      <c r="G84" t="s">
        <v>803</v>
      </c>
    </row>
    <row r="85" spans="3:7" hidden="1" x14ac:dyDescent="0.25">
      <c r="C85" s="24" t="s">
        <v>804</v>
      </c>
      <c r="D85" t="s">
        <v>805</v>
      </c>
      <c r="E85" t="s">
        <v>805</v>
      </c>
      <c r="F85" t="s">
        <v>805</v>
      </c>
      <c r="G85" t="s">
        <v>805</v>
      </c>
    </row>
    <row r="86" spans="3:7" hidden="1" x14ac:dyDescent="0.25">
      <c r="C86" s="24" t="s">
        <v>806</v>
      </c>
      <c r="D86" t="s">
        <v>807</v>
      </c>
      <c r="E86" t="s">
        <v>807</v>
      </c>
      <c r="F86" t="s">
        <v>807</v>
      </c>
      <c r="G86" t="s">
        <v>807</v>
      </c>
    </row>
    <row r="87" spans="3:7" hidden="1" x14ac:dyDescent="0.25">
      <c r="C87" s="24" t="s">
        <v>808</v>
      </c>
      <c r="D87" t="s">
        <v>809</v>
      </c>
      <c r="E87" t="s">
        <v>809</v>
      </c>
      <c r="F87" t="s">
        <v>810</v>
      </c>
      <c r="G87" t="s">
        <v>809</v>
      </c>
    </row>
    <row r="88" spans="3:7" hidden="1" x14ac:dyDescent="0.25">
      <c r="C88" s="24" t="s">
        <v>811</v>
      </c>
      <c r="D88" t="s">
        <v>812</v>
      </c>
      <c r="E88" t="s">
        <v>812</v>
      </c>
      <c r="F88" t="s">
        <v>813</v>
      </c>
      <c r="G88" t="s">
        <v>812</v>
      </c>
    </row>
    <row r="89" spans="3:7" hidden="1" x14ac:dyDescent="0.25">
      <c r="C89" s="24" t="s">
        <v>814</v>
      </c>
      <c r="D89" t="s">
        <v>815</v>
      </c>
      <c r="E89" t="s">
        <v>815</v>
      </c>
      <c r="F89" t="s">
        <v>815</v>
      </c>
      <c r="G89" t="s">
        <v>816</v>
      </c>
    </row>
    <row r="90" spans="3:7" hidden="1" x14ac:dyDescent="0.25">
      <c r="C90" s="24" t="s">
        <v>817</v>
      </c>
      <c r="D90" t="s">
        <v>818</v>
      </c>
      <c r="E90" t="s">
        <v>818</v>
      </c>
      <c r="F90" t="s">
        <v>819</v>
      </c>
      <c r="G90" t="s">
        <v>820</v>
      </c>
    </row>
    <row r="91" spans="3:7" hidden="1" x14ac:dyDescent="0.25">
      <c r="C91" s="24" t="s">
        <v>821</v>
      </c>
      <c r="D91" t="s">
        <v>822</v>
      </c>
      <c r="E91" t="s">
        <v>823</v>
      </c>
      <c r="F91" t="s">
        <v>824</v>
      </c>
      <c r="G91" t="s">
        <v>825</v>
      </c>
    </row>
    <row r="92" spans="3:7" hidden="1" x14ac:dyDescent="0.25">
      <c r="C92" s="24" t="s">
        <v>826</v>
      </c>
      <c r="D92" t="s">
        <v>827</v>
      </c>
      <c r="E92" t="s">
        <v>827</v>
      </c>
      <c r="F92" t="s">
        <v>827</v>
      </c>
      <c r="G92" t="s">
        <v>827</v>
      </c>
    </row>
    <row r="93" spans="3:7" hidden="1" x14ac:dyDescent="0.25">
      <c r="C93" s="24" t="s">
        <v>828</v>
      </c>
      <c r="D93" t="s">
        <v>829</v>
      </c>
      <c r="E93" t="s">
        <v>830</v>
      </c>
      <c r="F93" t="s">
        <v>831</v>
      </c>
      <c r="G93" t="s">
        <v>829</v>
      </c>
    </row>
    <row r="94" spans="3:7" hidden="1" x14ac:dyDescent="0.25">
      <c r="C94" s="24" t="s">
        <v>832</v>
      </c>
      <c r="D94" t="s">
        <v>833</v>
      </c>
      <c r="E94" t="s">
        <v>834</v>
      </c>
      <c r="F94" t="s">
        <v>835</v>
      </c>
      <c r="G94" t="s">
        <v>833</v>
      </c>
    </row>
    <row r="95" spans="3:7" hidden="1" x14ac:dyDescent="0.25">
      <c r="C95" s="24" t="s">
        <v>836</v>
      </c>
      <c r="D95" t="s">
        <v>837</v>
      </c>
      <c r="E95" t="s">
        <v>838</v>
      </c>
      <c r="F95" t="s">
        <v>839</v>
      </c>
      <c r="G95" t="s">
        <v>837</v>
      </c>
    </row>
    <row r="96" spans="3:7" hidden="1" x14ac:dyDescent="0.25">
      <c r="C96" s="24" t="s">
        <v>840</v>
      </c>
      <c r="D96" t="s">
        <v>841</v>
      </c>
      <c r="E96" t="s">
        <v>842</v>
      </c>
      <c r="F96" t="s">
        <v>843</v>
      </c>
      <c r="G96" t="s">
        <v>844</v>
      </c>
    </row>
    <row r="97" spans="3:7" hidden="1" x14ac:dyDescent="0.25">
      <c r="C97" s="24" t="s">
        <v>845</v>
      </c>
      <c r="D97" t="s">
        <v>846</v>
      </c>
      <c r="E97" t="s">
        <v>847</v>
      </c>
      <c r="F97" t="s">
        <v>846</v>
      </c>
      <c r="G97" t="s">
        <v>847</v>
      </c>
    </row>
    <row r="98" spans="3:7" hidden="1" x14ac:dyDescent="0.25">
      <c r="C98" s="24" t="s">
        <v>848</v>
      </c>
      <c r="D98" t="s">
        <v>849</v>
      </c>
      <c r="E98" t="s">
        <v>849</v>
      </c>
      <c r="F98" t="s">
        <v>850</v>
      </c>
      <c r="G98" t="s">
        <v>851</v>
      </c>
    </row>
    <row r="99" spans="3:7" hidden="1" x14ac:dyDescent="0.25">
      <c r="C99" s="24" t="s">
        <v>852</v>
      </c>
      <c r="D99" t="s">
        <v>853</v>
      </c>
      <c r="E99" t="s">
        <v>854</v>
      </c>
      <c r="F99" t="s">
        <v>855</v>
      </c>
      <c r="G99" t="s">
        <v>856</v>
      </c>
    </row>
    <row r="100" spans="3:7" hidden="1" x14ac:dyDescent="0.25">
      <c r="C100" s="24" t="s">
        <v>857</v>
      </c>
      <c r="D100" t="s">
        <v>858</v>
      </c>
      <c r="E100" t="s">
        <v>859</v>
      </c>
      <c r="F100" t="s">
        <v>860</v>
      </c>
      <c r="G100" t="s">
        <v>861</v>
      </c>
    </row>
    <row r="101" spans="3:7" hidden="1" x14ac:dyDescent="0.25">
      <c r="C101" s="24" t="s">
        <v>862</v>
      </c>
      <c r="D101" t="s">
        <v>863</v>
      </c>
      <c r="E101" t="s">
        <v>863</v>
      </c>
      <c r="F101" t="s">
        <v>864</v>
      </c>
      <c r="G101" t="s">
        <v>863</v>
      </c>
    </row>
    <row r="102" spans="3:7" hidden="1" x14ac:dyDescent="0.25">
      <c r="C102" s="24" t="s">
        <v>865</v>
      </c>
      <c r="D102" t="s">
        <v>866</v>
      </c>
      <c r="E102" t="s">
        <v>867</v>
      </c>
      <c r="F102" t="s">
        <v>868</v>
      </c>
      <c r="G102" t="s">
        <v>869</v>
      </c>
    </row>
    <row r="103" spans="3:7" hidden="1" x14ac:dyDescent="0.25">
      <c r="C103" s="24" t="s">
        <v>870</v>
      </c>
      <c r="D103" t="s">
        <v>871</v>
      </c>
      <c r="E103" t="s">
        <v>872</v>
      </c>
      <c r="F103" t="s">
        <v>873</v>
      </c>
      <c r="G103" t="s">
        <v>871</v>
      </c>
    </row>
    <row r="104" spans="3:7" hidden="1" x14ac:dyDescent="0.25">
      <c r="C104" s="24" t="s">
        <v>874</v>
      </c>
      <c r="D104" t="s">
        <v>875</v>
      </c>
      <c r="E104" t="s">
        <v>875</v>
      </c>
      <c r="F104" t="s">
        <v>876</v>
      </c>
      <c r="G104" t="s">
        <v>877</v>
      </c>
    </row>
    <row r="105" spans="3:7" hidden="1" x14ac:dyDescent="0.25">
      <c r="C105" s="24" t="s">
        <v>878</v>
      </c>
      <c r="D105" t="s">
        <v>879</v>
      </c>
      <c r="E105" t="s">
        <v>880</v>
      </c>
      <c r="F105" t="s">
        <v>881</v>
      </c>
      <c r="G105" t="s">
        <v>879</v>
      </c>
    </row>
    <row r="106" spans="3:7" hidden="1" x14ac:dyDescent="0.25">
      <c r="C106" s="24" t="s">
        <v>882</v>
      </c>
      <c r="D106" t="s">
        <v>883</v>
      </c>
      <c r="E106" t="s">
        <v>884</v>
      </c>
      <c r="F106" t="s">
        <v>885</v>
      </c>
      <c r="G106" t="s">
        <v>886</v>
      </c>
    </row>
    <row r="107" spans="3:7" hidden="1" x14ac:dyDescent="0.25">
      <c r="C107" s="24" t="s">
        <v>887</v>
      </c>
      <c r="D107" t="s">
        <v>888</v>
      </c>
      <c r="E107" t="s">
        <v>889</v>
      </c>
      <c r="F107" t="s">
        <v>890</v>
      </c>
      <c r="G107" t="s">
        <v>891</v>
      </c>
    </row>
    <row r="108" spans="3:7" hidden="1" x14ac:dyDescent="0.25">
      <c r="C108" s="24" t="s">
        <v>892</v>
      </c>
      <c r="D108" t="s">
        <v>893</v>
      </c>
      <c r="E108" t="s">
        <v>894</v>
      </c>
      <c r="F108" t="s">
        <v>895</v>
      </c>
      <c r="G108" t="s">
        <v>896</v>
      </c>
    </row>
    <row r="109" spans="3:7" hidden="1" x14ac:dyDescent="0.25">
      <c r="C109" s="24" t="s">
        <v>897</v>
      </c>
      <c r="D109" t="s">
        <v>898</v>
      </c>
      <c r="E109" t="s">
        <v>899</v>
      </c>
      <c r="F109" t="s">
        <v>900</v>
      </c>
      <c r="G109" t="s">
        <v>901</v>
      </c>
    </row>
    <row r="110" spans="3:7" hidden="1" x14ac:dyDescent="0.25">
      <c r="C110" s="24" t="s">
        <v>902</v>
      </c>
      <c r="D110" t="s">
        <v>903</v>
      </c>
      <c r="E110" t="s">
        <v>904</v>
      </c>
      <c r="F110" t="s">
        <v>903</v>
      </c>
      <c r="G110" t="s">
        <v>905</v>
      </c>
    </row>
    <row r="111" spans="3:7" hidden="1" x14ac:dyDescent="0.25">
      <c r="C111" s="24" t="s">
        <v>906</v>
      </c>
      <c r="D111" t="s">
        <v>907</v>
      </c>
      <c r="E111" t="s">
        <v>908</v>
      </c>
      <c r="F111" t="s">
        <v>907</v>
      </c>
      <c r="G111" t="s">
        <v>909</v>
      </c>
    </row>
    <row r="112" spans="3:7" hidden="1" x14ac:dyDescent="0.25">
      <c r="C112" s="24" t="s">
        <v>910</v>
      </c>
      <c r="D112" t="s">
        <v>911</v>
      </c>
      <c r="E112" t="s">
        <v>912</v>
      </c>
      <c r="F112" t="s">
        <v>911</v>
      </c>
      <c r="G112" t="s">
        <v>911</v>
      </c>
    </row>
    <row r="113" spans="3:7" hidden="1" x14ac:dyDescent="0.25">
      <c r="C113" s="24" t="s">
        <v>913</v>
      </c>
      <c r="D113" t="s">
        <v>914</v>
      </c>
      <c r="E113" t="s">
        <v>915</v>
      </c>
      <c r="F113" t="s">
        <v>914</v>
      </c>
      <c r="G113" t="s">
        <v>915</v>
      </c>
    </row>
    <row r="114" spans="3:7" hidden="1" x14ac:dyDescent="0.25">
      <c r="C114" s="24" t="s">
        <v>916</v>
      </c>
      <c r="D114" t="s">
        <v>917</v>
      </c>
      <c r="E114" t="s">
        <v>918</v>
      </c>
      <c r="F114" t="s">
        <v>919</v>
      </c>
      <c r="G114" t="s">
        <v>920</v>
      </c>
    </row>
    <row r="115" spans="3:7" hidden="1" x14ac:dyDescent="0.25">
      <c r="C115" s="24" t="s">
        <v>921</v>
      </c>
      <c r="D115" t="s">
        <v>922</v>
      </c>
      <c r="E115" t="s">
        <v>922</v>
      </c>
      <c r="F115" t="s">
        <v>922</v>
      </c>
      <c r="G115" t="s">
        <v>922</v>
      </c>
    </row>
    <row r="116" spans="3:7" hidden="1" x14ac:dyDescent="0.25">
      <c r="C116" s="24" t="s">
        <v>923</v>
      </c>
      <c r="D116" t="s">
        <v>924</v>
      </c>
      <c r="E116" t="s">
        <v>925</v>
      </c>
      <c r="F116" t="s">
        <v>926</v>
      </c>
      <c r="G116" t="s">
        <v>924</v>
      </c>
    </row>
    <row r="117" spans="3:7" hidden="1" x14ac:dyDescent="0.25">
      <c r="C117" s="24" t="s">
        <v>927</v>
      </c>
      <c r="D117" t="s">
        <v>928</v>
      </c>
      <c r="E117" t="s">
        <v>929</v>
      </c>
      <c r="F117" t="s">
        <v>930</v>
      </c>
      <c r="G117" t="s">
        <v>931</v>
      </c>
    </row>
    <row r="118" spans="3:7" hidden="1" x14ac:dyDescent="0.25">
      <c r="C118" s="24" t="s">
        <v>932</v>
      </c>
      <c r="D118" t="s">
        <v>933</v>
      </c>
      <c r="E118" t="s">
        <v>934</v>
      </c>
      <c r="F118" t="s">
        <v>935</v>
      </c>
      <c r="G118" t="s">
        <v>936</v>
      </c>
    </row>
    <row r="119" spans="3:7" hidden="1" x14ac:dyDescent="0.25">
      <c r="C119" s="24" t="s">
        <v>937</v>
      </c>
      <c r="D119" t="s">
        <v>938</v>
      </c>
      <c r="E119" t="s">
        <v>939</v>
      </c>
      <c r="F119" t="s">
        <v>938</v>
      </c>
      <c r="G119" t="s">
        <v>938</v>
      </c>
    </row>
    <row r="120" spans="3:7" hidden="1" x14ac:dyDescent="0.25">
      <c r="C120" s="24" t="s">
        <v>940</v>
      </c>
      <c r="D120" t="s">
        <v>941</v>
      </c>
      <c r="E120" t="s">
        <v>941</v>
      </c>
      <c r="F120" t="s">
        <v>942</v>
      </c>
      <c r="G120" t="s">
        <v>941</v>
      </c>
    </row>
    <row r="121" spans="3:7" hidden="1" x14ac:dyDescent="0.25">
      <c r="C121" s="24" t="s">
        <v>943</v>
      </c>
      <c r="D121" t="s">
        <v>944</v>
      </c>
      <c r="E121" t="s">
        <v>944</v>
      </c>
      <c r="F121" t="s">
        <v>945</v>
      </c>
      <c r="G121" t="s">
        <v>944</v>
      </c>
    </row>
    <row r="122" spans="3:7" hidden="1" x14ac:dyDescent="0.25">
      <c r="C122" s="24" t="s">
        <v>946</v>
      </c>
      <c r="D122" t="s">
        <v>947</v>
      </c>
      <c r="E122" t="s">
        <v>947</v>
      </c>
      <c r="F122" t="s">
        <v>948</v>
      </c>
      <c r="G122" t="s">
        <v>949</v>
      </c>
    </row>
    <row r="123" spans="3:7" hidden="1" x14ac:dyDescent="0.25">
      <c r="C123" s="24" t="s">
        <v>950</v>
      </c>
      <c r="D123" t="s">
        <v>951</v>
      </c>
      <c r="E123" t="s">
        <v>951</v>
      </c>
      <c r="F123" t="s">
        <v>951</v>
      </c>
      <c r="G123" t="s">
        <v>952</v>
      </c>
    </row>
    <row r="124" spans="3:7" hidden="1" x14ac:dyDescent="0.25">
      <c r="C124" s="24" t="s">
        <v>953</v>
      </c>
      <c r="D124" t="s">
        <v>954</v>
      </c>
      <c r="E124" t="s">
        <v>955</v>
      </c>
      <c r="F124" t="s">
        <v>956</v>
      </c>
      <c r="G124" t="s">
        <v>957</v>
      </c>
    </row>
    <row r="125" spans="3:7" hidden="1" x14ac:dyDescent="0.25">
      <c r="C125" s="24" t="s">
        <v>958</v>
      </c>
      <c r="D125" t="s">
        <v>959</v>
      </c>
      <c r="E125" t="s">
        <v>959</v>
      </c>
      <c r="F125" t="s">
        <v>960</v>
      </c>
      <c r="G125" t="s">
        <v>959</v>
      </c>
    </row>
    <row r="126" spans="3:7" hidden="1" x14ac:dyDescent="0.25">
      <c r="C126" s="24" t="s">
        <v>961</v>
      </c>
      <c r="D126" t="s">
        <v>962</v>
      </c>
      <c r="E126" t="s">
        <v>963</v>
      </c>
      <c r="F126" t="s">
        <v>964</v>
      </c>
      <c r="G126" t="s">
        <v>962</v>
      </c>
    </row>
    <row r="127" spans="3:7" hidden="1" x14ac:dyDescent="0.25">
      <c r="C127" s="24" t="s">
        <v>965</v>
      </c>
      <c r="D127" t="s">
        <v>966</v>
      </c>
      <c r="E127" t="s">
        <v>966</v>
      </c>
      <c r="F127" t="s">
        <v>966</v>
      </c>
      <c r="G127" t="s">
        <v>966</v>
      </c>
    </row>
    <row r="128" spans="3:7" hidden="1" x14ac:dyDescent="0.25">
      <c r="C128" s="24" t="s">
        <v>967</v>
      </c>
      <c r="D128" t="s">
        <v>968</v>
      </c>
      <c r="E128" t="s">
        <v>969</v>
      </c>
      <c r="F128" t="s">
        <v>970</v>
      </c>
      <c r="G128" t="s">
        <v>971</v>
      </c>
    </row>
    <row r="129" spans="3:7" hidden="1" x14ac:dyDescent="0.25">
      <c r="C129" s="24" t="s">
        <v>972</v>
      </c>
      <c r="D129" t="s">
        <v>973</v>
      </c>
      <c r="E129" t="s">
        <v>974</v>
      </c>
      <c r="F129" t="s">
        <v>973</v>
      </c>
      <c r="G129" t="s">
        <v>975</v>
      </c>
    </row>
    <row r="130" spans="3:7" hidden="1" x14ac:dyDescent="0.25">
      <c r="C130" s="24" t="s">
        <v>976</v>
      </c>
      <c r="D130" t="s">
        <v>977</v>
      </c>
      <c r="E130" t="s">
        <v>978</v>
      </c>
      <c r="F130" t="s">
        <v>977</v>
      </c>
      <c r="G130" t="s">
        <v>977</v>
      </c>
    </row>
    <row r="131" spans="3:7" hidden="1" x14ac:dyDescent="0.25">
      <c r="C131" s="24" t="s">
        <v>979</v>
      </c>
      <c r="D131" t="s">
        <v>980</v>
      </c>
      <c r="E131" t="s">
        <v>981</v>
      </c>
      <c r="F131" t="s">
        <v>980</v>
      </c>
      <c r="G131" t="s">
        <v>980</v>
      </c>
    </row>
    <row r="132" spans="3:7" hidden="1" x14ac:dyDescent="0.25">
      <c r="C132" s="24" t="s">
        <v>982</v>
      </c>
      <c r="D132" t="s">
        <v>983</v>
      </c>
      <c r="E132" t="s">
        <v>983</v>
      </c>
      <c r="F132" t="s">
        <v>983</v>
      </c>
      <c r="G132" t="s">
        <v>983</v>
      </c>
    </row>
    <row r="133" spans="3:7" hidden="1" x14ac:dyDescent="0.25">
      <c r="C133" s="24" t="s">
        <v>984</v>
      </c>
      <c r="D133" t="s">
        <v>985</v>
      </c>
      <c r="E133" t="s">
        <v>985</v>
      </c>
      <c r="F133" t="s">
        <v>986</v>
      </c>
      <c r="G133" t="s">
        <v>987</v>
      </c>
    </row>
    <row r="134" spans="3:7" hidden="1" x14ac:dyDescent="0.25">
      <c r="C134" s="24" t="s">
        <v>988</v>
      </c>
      <c r="D134" t="s">
        <v>989</v>
      </c>
      <c r="E134" t="s">
        <v>990</v>
      </c>
      <c r="F134" t="s">
        <v>989</v>
      </c>
      <c r="G134" t="s">
        <v>991</v>
      </c>
    </row>
    <row r="135" spans="3:7" hidden="1" x14ac:dyDescent="0.25">
      <c r="C135" s="24" t="s">
        <v>992</v>
      </c>
      <c r="D135" t="s">
        <v>993</v>
      </c>
      <c r="E135" t="s">
        <v>993</v>
      </c>
      <c r="F135" t="s">
        <v>993</v>
      </c>
      <c r="G135" t="s">
        <v>993</v>
      </c>
    </row>
    <row r="136" spans="3:7" hidden="1" x14ac:dyDescent="0.25">
      <c r="C136" s="24" t="s">
        <v>994</v>
      </c>
      <c r="D136" t="s">
        <v>995</v>
      </c>
      <c r="E136" t="s">
        <v>995</v>
      </c>
      <c r="F136" t="s">
        <v>996</v>
      </c>
      <c r="G136" t="s">
        <v>995</v>
      </c>
    </row>
    <row r="137" spans="3:7" hidden="1" x14ac:dyDescent="0.25">
      <c r="C137" s="24" t="s">
        <v>997</v>
      </c>
      <c r="D137" t="s">
        <v>998</v>
      </c>
      <c r="E137" t="s">
        <v>999</v>
      </c>
      <c r="F137" t="s">
        <v>1000</v>
      </c>
      <c r="G137" t="s">
        <v>1001</v>
      </c>
    </row>
    <row r="138" spans="3:7" hidden="1" x14ac:dyDescent="0.25">
      <c r="C138" s="24" t="s">
        <v>1002</v>
      </c>
      <c r="D138" t="s">
        <v>1003</v>
      </c>
      <c r="E138" t="s">
        <v>1004</v>
      </c>
      <c r="F138" t="s">
        <v>1005</v>
      </c>
      <c r="G138" t="s">
        <v>1006</v>
      </c>
    </row>
    <row r="139" spans="3:7" hidden="1" x14ac:dyDescent="0.25">
      <c r="C139" s="24" t="s">
        <v>1007</v>
      </c>
      <c r="D139" t="s">
        <v>1008</v>
      </c>
      <c r="E139" t="s">
        <v>1008</v>
      </c>
      <c r="F139" t="s">
        <v>1008</v>
      </c>
      <c r="G139" t="s">
        <v>1009</v>
      </c>
    </row>
    <row r="140" spans="3:7" hidden="1" x14ac:dyDescent="0.25">
      <c r="C140" s="24" t="s">
        <v>1010</v>
      </c>
      <c r="D140" t="s">
        <v>1011</v>
      </c>
      <c r="E140" t="s">
        <v>1012</v>
      </c>
      <c r="F140" t="s">
        <v>1013</v>
      </c>
      <c r="G140" t="s">
        <v>1011</v>
      </c>
    </row>
    <row r="141" spans="3:7" hidden="1" x14ac:dyDescent="0.25">
      <c r="C141" s="24" t="s">
        <v>1014</v>
      </c>
      <c r="D141" t="s">
        <v>1015</v>
      </c>
      <c r="E141" t="s">
        <v>1015</v>
      </c>
      <c r="F141" t="s">
        <v>1016</v>
      </c>
      <c r="G141" t="s">
        <v>1017</v>
      </c>
    </row>
    <row r="142" spans="3:7" hidden="1" x14ac:dyDescent="0.25">
      <c r="C142" s="24" t="s">
        <v>1018</v>
      </c>
      <c r="D142" t="s">
        <v>1019</v>
      </c>
      <c r="E142" t="s">
        <v>1019</v>
      </c>
      <c r="F142" t="s">
        <v>1019</v>
      </c>
      <c r="G142" t="s">
        <v>1020</v>
      </c>
    </row>
    <row r="143" spans="3:7" hidden="1" x14ac:dyDescent="0.25">
      <c r="C143" s="24" t="s">
        <v>1021</v>
      </c>
      <c r="D143" t="s">
        <v>1022</v>
      </c>
      <c r="E143" t="s">
        <v>1023</v>
      </c>
      <c r="F143" t="s">
        <v>1024</v>
      </c>
      <c r="G143" t="s">
        <v>1022</v>
      </c>
    </row>
    <row r="144" spans="3:7" hidden="1" x14ac:dyDescent="0.25">
      <c r="C144" s="24" t="s">
        <v>1025</v>
      </c>
      <c r="D144" t="s">
        <v>1026</v>
      </c>
      <c r="E144" t="s">
        <v>1027</v>
      </c>
      <c r="F144" t="s">
        <v>1028</v>
      </c>
      <c r="G144" t="s">
        <v>1029</v>
      </c>
    </row>
    <row r="145" spans="3:7" hidden="1" x14ac:dyDescent="0.25">
      <c r="C145" s="24" t="s">
        <v>1030</v>
      </c>
      <c r="D145" t="s">
        <v>1031</v>
      </c>
      <c r="E145" t="s">
        <v>1032</v>
      </c>
      <c r="F145" t="s">
        <v>1033</v>
      </c>
      <c r="G145" t="s">
        <v>1031</v>
      </c>
    </row>
    <row r="146" spans="3:7" hidden="1" x14ac:dyDescent="0.25">
      <c r="C146" s="24" t="s">
        <v>1034</v>
      </c>
      <c r="D146" t="s">
        <v>1035</v>
      </c>
      <c r="E146" t="s">
        <v>1036</v>
      </c>
      <c r="F146" t="s">
        <v>1037</v>
      </c>
      <c r="G146" t="s">
        <v>1038</v>
      </c>
    </row>
    <row r="147" spans="3:7" hidden="1" x14ac:dyDescent="0.25">
      <c r="C147" s="24" t="s">
        <v>1039</v>
      </c>
      <c r="D147" t="s">
        <v>1040</v>
      </c>
      <c r="E147" t="s">
        <v>1040</v>
      </c>
      <c r="F147" t="s">
        <v>1040</v>
      </c>
      <c r="G147" t="s">
        <v>1041</v>
      </c>
    </row>
    <row r="148" spans="3:7" hidden="1" x14ac:dyDescent="0.25">
      <c r="C148" s="24" t="s">
        <v>1042</v>
      </c>
      <c r="D148" t="s">
        <v>1043</v>
      </c>
      <c r="E148" t="s">
        <v>1044</v>
      </c>
      <c r="F148" t="s">
        <v>1045</v>
      </c>
      <c r="G148" t="s">
        <v>1043</v>
      </c>
    </row>
    <row r="149" spans="3:7" hidden="1" x14ac:dyDescent="0.25">
      <c r="C149" s="24" t="s">
        <v>1046</v>
      </c>
      <c r="D149" t="s">
        <v>1047</v>
      </c>
      <c r="E149" t="s">
        <v>1047</v>
      </c>
      <c r="F149" t="s">
        <v>1047</v>
      </c>
      <c r="G149" t="s">
        <v>1047</v>
      </c>
    </row>
    <row r="150" spans="3:7" hidden="1" x14ac:dyDescent="0.25">
      <c r="C150" s="24" t="s">
        <v>1048</v>
      </c>
      <c r="D150" t="s">
        <v>1049</v>
      </c>
      <c r="E150" t="s">
        <v>1050</v>
      </c>
      <c r="F150" t="s">
        <v>1049</v>
      </c>
      <c r="G150" t="s">
        <v>1049</v>
      </c>
    </row>
    <row r="151" spans="3:7" hidden="1" x14ac:dyDescent="0.25">
      <c r="C151" s="24" t="s">
        <v>1051</v>
      </c>
      <c r="D151" t="s">
        <v>1052</v>
      </c>
      <c r="E151" t="s">
        <v>1052</v>
      </c>
      <c r="F151" t="s">
        <v>1052</v>
      </c>
      <c r="G151" t="s">
        <v>1053</v>
      </c>
    </row>
    <row r="152" spans="3:7" hidden="1" x14ac:dyDescent="0.25">
      <c r="C152" s="24" t="s">
        <v>1054</v>
      </c>
      <c r="D152" t="s">
        <v>1055</v>
      </c>
      <c r="E152" t="s">
        <v>1055</v>
      </c>
      <c r="F152" t="s">
        <v>1056</v>
      </c>
      <c r="G152" t="s">
        <v>1055</v>
      </c>
    </row>
    <row r="153" spans="3:7" hidden="1" x14ac:dyDescent="0.25">
      <c r="C153" s="24" t="s">
        <v>1057</v>
      </c>
      <c r="D153" t="s">
        <v>1058</v>
      </c>
      <c r="E153" t="s">
        <v>1058</v>
      </c>
      <c r="F153" t="s">
        <v>1058</v>
      </c>
      <c r="G153" t="s">
        <v>1058</v>
      </c>
    </row>
    <row r="154" spans="3:7" hidden="1" x14ac:dyDescent="0.25">
      <c r="C154" s="24" t="s">
        <v>1059</v>
      </c>
      <c r="D154" t="s">
        <v>1060</v>
      </c>
      <c r="E154" t="s">
        <v>1060</v>
      </c>
      <c r="F154" t="s">
        <v>1061</v>
      </c>
      <c r="G154" t="s">
        <v>1060</v>
      </c>
    </row>
    <row r="155" spans="3:7" hidden="1" x14ac:dyDescent="0.25">
      <c r="C155" s="24" t="s">
        <v>1062</v>
      </c>
      <c r="D155" t="s">
        <v>1063</v>
      </c>
      <c r="E155" t="s">
        <v>1064</v>
      </c>
      <c r="F155" t="s">
        <v>1065</v>
      </c>
      <c r="G155" t="s">
        <v>1066</v>
      </c>
    </row>
    <row r="156" spans="3:7" hidden="1" x14ac:dyDescent="0.25">
      <c r="C156" s="24" t="s">
        <v>1067</v>
      </c>
      <c r="D156" t="s">
        <v>1068</v>
      </c>
      <c r="E156" t="s">
        <v>1069</v>
      </c>
      <c r="F156" t="s">
        <v>1070</v>
      </c>
      <c r="G156" t="s">
        <v>1071</v>
      </c>
    </row>
    <row r="157" spans="3:7" hidden="1" x14ac:dyDescent="0.25">
      <c r="C157" s="24" t="s">
        <v>1072</v>
      </c>
      <c r="D157" t="s">
        <v>1073</v>
      </c>
      <c r="E157" t="s">
        <v>1073</v>
      </c>
      <c r="F157" t="s">
        <v>1073</v>
      </c>
      <c r="G157" t="s">
        <v>1073</v>
      </c>
    </row>
    <row r="158" spans="3:7" hidden="1" x14ac:dyDescent="0.25">
      <c r="C158" s="24" t="s">
        <v>1074</v>
      </c>
      <c r="D158" t="s">
        <v>1075</v>
      </c>
      <c r="E158" t="s">
        <v>1076</v>
      </c>
      <c r="F158" t="s">
        <v>1077</v>
      </c>
      <c r="G158" t="s">
        <v>1078</v>
      </c>
    </row>
    <row r="159" spans="3:7" hidden="1" x14ac:dyDescent="0.25">
      <c r="C159" s="24" t="s">
        <v>1079</v>
      </c>
      <c r="D159" t="s">
        <v>1080</v>
      </c>
      <c r="E159" t="s">
        <v>1081</v>
      </c>
      <c r="F159" t="s">
        <v>1082</v>
      </c>
      <c r="G159" t="s">
        <v>1083</v>
      </c>
    </row>
    <row r="160" spans="3:7" hidden="1" x14ac:dyDescent="0.25">
      <c r="C160" s="24" t="s">
        <v>1084</v>
      </c>
      <c r="D160" t="s">
        <v>1085</v>
      </c>
      <c r="E160" t="s">
        <v>1085</v>
      </c>
      <c r="F160" t="s">
        <v>1085</v>
      </c>
      <c r="G160" t="s">
        <v>1086</v>
      </c>
    </row>
    <row r="161" spans="3:7" hidden="1" x14ac:dyDescent="0.25">
      <c r="C161" s="24" t="s">
        <v>1087</v>
      </c>
      <c r="D161" t="s">
        <v>1088</v>
      </c>
      <c r="E161" t="s">
        <v>1088</v>
      </c>
      <c r="F161" t="s">
        <v>1089</v>
      </c>
      <c r="G161" t="s">
        <v>1088</v>
      </c>
    </row>
    <row r="162" spans="3:7" hidden="1" x14ac:dyDescent="0.25">
      <c r="C162" s="24" t="s">
        <v>1090</v>
      </c>
      <c r="D162" t="s">
        <v>1091</v>
      </c>
      <c r="E162" t="s">
        <v>1091</v>
      </c>
      <c r="F162" t="s">
        <v>1092</v>
      </c>
      <c r="G162" t="s">
        <v>1091</v>
      </c>
    </row>
    <row r="163" spans="3:7" hidden="1" x14ac:dyDescent="0.25">
      <c r="C163" s="24" t="s">
        <v>1093</v>
      </c>
      <c r="D163" t="s">
        <v>1094</v>
      </c>
      <c r="E163" t="s">
        <v>1095</v>
      </c>
      <c r="F163" t="s">
        <v>1096</v>
      </c>
      <c r="G163" t="s">
        <v>1097</v>
      </c>
    </row>
    <row r="164" spans="3:7" hidden="1" x14ac:dyDescent="0.25">
      <c r="C164" s="24" t="s">
        <v>1098</v>
      </c>
      <c r="D164" t="s">
        <v>1099</v>
      </c>
      <c r="E164" t="s">
        <v>1100</v>
      </c>
      <c r="F164" t="s">
        <v>1101</v>
      </c>
      <c r="G164" t="s">
        <v>1102</v>
      </c>
    </row>
    <row r="165" spans="3:7" hidden="1" x14ac:dyDescent="0.25">
      <c r="C165" s="24" t="s">
        <v>1103</v>
      </c>
      <c r="D165" t="s">
        <v>1104</v>
      </c>
      <c r="E165" t="s">
        <v>1105</v>
      </c>
      <c r="F165" t="s">
        <v>1106</v>
      </c>
      <c r="G165" t="s">
        <v>1107</v>
      </c>
    </row>
    <row r="166" spans="3:7" hidden="1" x14ac:dyDescent="0.25">
      <c r="C166" s="24" t="s">
        <v>1108</v>
      </c>
      <c r="D166" t="s">
        <v>1109</v>
      </c>
      <c r="E166" t="s">
        <v>1110</v>
      </c>
      <c r="F166" t="s">
        <v>1111</v>
      </c>
      <c r="G166" t="s">
        <v>1112</v>
      </c>
    </row>
    <row r="167" spans="3:7" hidden="1" x14ac:dyDescent="0.25">
      <c r="C167" s="24" t="s">
        <v>1113</v>
      </c>
      <c r="D167" t="s">
        <v>1114</v>
      </c>
      <c r="E167" t="s">
        <v>1114</v>
      </c>
      <c r="F167" t="s">
        <v>1114</v>
      </c>
      <c r="G167" t="s">
        <v>1115</v>
      </c>
    </row>
    <row r="168" spans="3:7" hidden="1" x14ac:dyDescent="0.25">
      <c r="C168" s="24" t="s">
        <v>1116</v>
      </c>
      <c r="D168" t="s">
        <v>1117</v>
      </c>
      <c r="E168" t="s">
        <v>1118</v>
      </c>
      <c r="F168" t="s">
        <v>1119</v>
      </c>
      <c r="G168" t="s">
        <v>1117</v>
      </c>
    </row>
    <row r="169" spans="3:7" hidden="1" x14ac:dyDescent="0.25">
      <c r="C169" s="24" t="s">
        <v>1120</v>
      </c>
      <c r="D169" t="s">
        <v>1121</v>
      </c>
      <c r="E169" t="s">
        <v>1122</v>
      </c>
      <c r="F169" t="s">
        <v>1121</v>
      </c>
      <c r="G169" t="s">
        <v>1123</v>
      </c>
    </row>
    <row r="170" spans="3:7" hidden="1" x14ac:dyDescent="0.25">
      <c r="C170" s="24" t="s">
        <v>1124</v>
      </c>
      <c r="D170" t="s">
        <v>1125</v>
      </c>
      <c r="E170" t="s">
        <v>1125</v>
      </c>
      <c r="F170" t="s">
        <v>1125</v>
      </c>
      <c r="G170" t="s">
        <v>1126</v>
      </c>
    </row>
    <row r="171" spans="3:7" hidden="1" x14ac:dyDescent="0.25">
      <c r="C171" s="24" t="s">
        <v>1127</v>
      </c>
      <c r="D171" t="s">
        <v>1128</v>
      </c>
      <c r="E171" t="s">
        <v>1129</v>
      </c>
      <c r="F171" t="s">
        <v>1130</v>
      </c>
      <c r="G171" t="s">
        <v>1131</v>
      </c>
    </row>
    <row r="172" spans="3:7" hidden="1" x14ac:dyDescent="0.25">
      <c r="C172" s="24" t="s">
        <v>1132</v>
      </c>
      <c r="D172" t="s">
        <v>1133</v>
      </c>
      <c r="E172" t="s">
        <v>1133</v>
      </c>
      <c r="F172" t="s">
        <v>1134</v>
      </c>
      <c r="G172" t="s">
        <v>1133</v>
      </c>
    </row>
    <row r="173" spans="3:7" hidden="1" x14ac:dyDescent="0.25">
      <c r="C173" s="24" t="s">
        <v>1135</v>
      </c>
      <c r="D173" t="s">
        <v>1136</v>
      </c>
      <c r="E173" t="s">
        <v>1136</v>
      </c>
      <c r="F173" t="s">
        <v>1136</v>
      </c>
      <c r="G173" t="s">
        <v>1137</v>
      </c>
    </row>
    <row r="174" spans="3:7" hidden="1" x14ac:dyDescent="0.25">
      <c r="C174" s="24" t="s">
        <v>1138</v>
      </c>
      <c r="D174" t="s">
        <v>1139</v>
      </c>
      <c r="E174" t="s">
        <v>1140</v>
      </c>
      <c r="F174" t="s">
        <v>1141</v>
      </c>
      <c r="G174" t="s">
        <v>1142</v>
      </c>
    </row>
    <row r="175" spans="3:7" hidden="1" x14ac:dyDescent="0.25">
      <c r="C175" s="24" t="s">
        <v>1143</v>
      </c>
      <c r="D175" t="s">
        <v>1144</v>
      </c>
      <c r="E175" t="s">
        <v>1144</v>
      </c>
      <c r="F175" t="s">
        <v>1144</v>
      </c>
      <c r="G175" t="s">
        <v>1144</v>
      </c>
    </row>
    <row r="176" spans="3:7" hidden="1" x14ac:dyDescent="0.25">
      <c r="C176" s="24" t="s">
        <v>1145</v>
      </c>
      <c r="D176" t="s">
        <v>1146</v>
      </c>
      <c r="E176" t="s">
        <v>1146</v>
      </c>
      <c r="F176" t="s">
        <v>1147</v>
      </c>
      <c r="G176" t="s">
        <v>1148</v>
      </c>
    </row>
    <row r="177" spans="3:7" hidden="1" x14ac:dyDescent="0.25">
      <c r="C177" s="24" t="s">
        <v>1149</v>
      </c>
      <c r="D177" t="s">
        <v>1150</v>
      </c>
      <c r="E177" t="s">
        <v>1151</v>
      </c>
      <c r="F177" t="s">
        <v>1150</v>
      </c>
      <c r="G177" t="s">
        <v>1152</v>
      </c>
    </row>
    <row r="178" spans="3:7" hidden="1" x14ac:dyDescent="0.25">
      <c r="C178" s="24" t="s">
        <v>1153</v>
      </c>
      <c r="D178" t="s">
        <v>1154</v>
      </c>
      <c r="E178" t="s">
        <v>1154</v>
      </c>
      <c r="F178" t="s">
        <v>1154</v>
      </c>
      <c r="G178" t="s">
        <v>1154</v>
      </c>
    </row>
    <row r="179" spans="3:7" hidden="1" x14ac:dyDescent="0.25">
      <c r="C179" s="24" t="s">
        <v>1155</v>
      </c>
      <c r="D179" t="s">
        <v>1156</v>
      </c>
      <c r="E179" t="s">
        <v>1157</v>
      </c>
      <c r="F179" t="s">
        <v>1158</v>
      </c>
      <c r="G179" t="s">
        <v>1159</v>
      </c>
    </row>
    <row r="180" spans="3:7" hidden="1" x14ac:dyDescent="0.25">
      <c r="C180" s="24" t="s">
        <v>1160</v>
      </c>
      <c r="D180" t="s">
        <v>1161</v>
      </c>
      <c r="E180" t="s">
        <v>1161</v>
      </c>
      <c r="F180" t="s">
        <v>1161</v>
      </c>
      <c r="G180" t="s">
        <v>1161</v>
      </c>
    </row>
    <row r="181" spans="3:7" hidden="1" x14ac:dyDescent="0.25">
      <c r="C181" s="24" t="s">
        <v>1162</v>
      </c>
      <c r="D181" t="s">
        <v>1163</v>
      </c>
      <c r="E181" t="s">
        <v>1163</v>
      </c>
      <c r="F181" t="s">
        <v>1164</v>
      </c>
      <c r="G181" t="s">
        <v>1163</v>
      </c>
    </row>
    <row r="182" spans="3:7" hidden="1" x14ac:dyDescent="0.25">
      <c r="C182" s="24" t="s">
        <v>1165</v>
      </c>
      <c r="D182" t="s">
        <v>1166</v>
      </c>
      <c r="E182" t="s">
        <v>1167</v>
      </c>
      <c r="F182" t="s">
        <v>1168</v>
      </c>
      <c r="G182" t="s">
        <v>1169</v>
      </c>
    </row>
    <row r="183" spans="3:7" hidden="1" x14ac:dyDescent="0.25">
      <c r="C183" s="24" t="s">
        <v>1170</v>
      </c>
      <c r="D183" t="s">
        <v>1171</v>
      </c>
      <c r="E183" t="s">
        <v>1172</v>
      </c>
      <c r="F183" t="s">
        <v>1171</v>
      </c>
      <c r="G183" t="s">
        <v>1173</v>
      </c>
    </row>
    <row r="184" spans="3:7" hidden="1" x14ac:dyDescent="0.25">
      <c r="C184" s="24" t="s">
        <v>1174</v>
      </c>
      <c r="D184" t="s">
        <v>1175</v>
      </c>
      <c r="E184" t="s">
        <v>1176</v>
      </c>
      <c r="F184" t="s">
        <v>1175</v>
      </c>
      <c r="G184" t="s">
        <v>1176</v>
      </c>
    </row>
    <row r="185" spans="3:7" hidden="1" x14ac:dyDescent="0.25">
      <c r="C185" s="24" t="s">
        <v>1177</v>
      </c>
      <c r="D185" t="s">
        <v>1178</v>
      </c>
      <c r="E185" t="s">
        <v>1179</v>
      </c>
      <c r="F185" t="s">
        <v>1180</v>
      </c>
      <c r="G185" t="s">
        <v>1181</v>
      </c>
    </row>
    <row r="186" spans="3:7" hidden="1" x14ac:dyDescent="0.25">
      <c r="C186" s="24" t="s">
        <v>1182</v>
      </c>
      <c r="D186" t="s">
        <v>1183</v>
      </c>
      <c r="E186" t="s">
        <v>1184</v>
      </c>
      <c r="F186" t="s">
        <v>1185</v>
      </c>
      <c r="G186" t="s">
        <v>1186</v>
      </c>
    </row>
    <row r="187" spans="3:7" hidden="1" x14ac:dyDescent="0.25">
      <c r="C187" s="24" t="s">
        <v>1187</v>
      </c>
      <c r="D187" t="s">
        <v>1188</v>
      </c>
      <c r="E187" t="s">
        <v>1189</v>
      </c>
      <c r="F187" t="s">
        <v>1190</v>
      </c>
      <c r="G187" t="s">
        <v>1191</v>
      </c>
    </row>
    <row r="188" spans="3:7" hidden="1" x14ac:dyDescent="0.25">
      <c r="C188" s="24" t="s">
        <v>1192</v>
      </c>
      <c r="D188" t="s">
        <v>1193</v>
      </c>
      <c r="E188" t="s">
        <v>1193</v>
      </c>
      <c r="F188" t="s">
        <v>1194</v>
      </c>
      <c r="G188" t="s">
        <v>1195</v>
      </c>
    </row>
    <row r="189" spans="3:7" hidden="1" x14ac:dyDescent="0.25">
      <c r="C189" s="24" t="s">
        <v>1196</v>
      </c>
      <c r="D189" t="s">
        <v>1197</v>
      </c>
      <c r="E189" t="s">
        <v>1198</v>
      </c>
      <c r="F189" t="s">
        <v>1199</v>
      </c>
      <c r="G189" t="s">
        <v>1200</v>
      </c>
    </row>
    <row r="190" spans="3:7" hidden="1" x14ac:dyDescent="0.25">
      <c r="C190" s="24" t="s">
        <v>1201</v>
      </c>
      <c r="D190" t="s">
        <v>1202</v>
      </c>
      <c r="E190" t="s">
        <v>1203</v>
      </c>
      <c r="F190" t="s">
        <v>1204</v>
      </c>
      <c r="G190" t="s">
        <v>1205</v>
      </c>
    </row>
    <row r="191" spans="3:7" hidden="1" x14ac:dyDescent="0.25">
      <c r="C191" s="24" t="s">
        <v>1206</v>
      </c>
      <c r="D191" t="s">
        <v>1207</v>
      </c>
      <c r="E191" t="s">
        <v>1208</v>
      </c>
      <c r="F191" t="s">
        <v>1209</v>
      </c>
      <c r="G191" t="s">
        <v>1207</v>
      </c>
    </row>
    <row r="192" spans="3:7" hidden="1" x14ac:dyDescent="0.25">
      <c r="C192" s="24" t="s">
        <v>1210</v>
      </c>
      <c r="D192" t="s">
        <v>1211</v>
      </c>
      <c r="E192" t="s">
        <v>1212</v>
      </c>
      <c r="F192" t="s">
        <v>1213</v>
      </c>
      <c r="G192" t="s">
        <v>1214</v>
      </c>
    </row>
    <row r="193" spans="3:7" hidden="1" x14ac:dyDescent="0.25">
      <c r="C193" s="24" t="s">
        <v>1215</v>
      </c>
      <c r="D193" t="s">
        <v>1212</v>
      </c>
      <c r="E193" t="s">
        <v>1216</v>
      </c>
      <c r="F193" t="s">
        <v>1212</v>
      </c>
      <c r="G193" t="s">
        <v>1212</v>
      </c>
    </row>
    <row r="194" spans="3:7" hidden="1" x14ac:dyDescent="0.25">
      <c r="C194" s="24" t="s">
        <v>1217</v>
      </c>
      <c r="D194" t="s">
        <v>1218</v>
      </c>
      <c r="E194" t="s">
        <v>1218</v>
      </c>
      <c r="F194" t="s">
        <v>1219</v>
      </c>
      <c r="G194" t="s">
        <v>1218</v>
      </c>
    </row>
    <row r="195" spans="3:7" hidden="1" x14ac:dyDescent="0.25">
      <c r="C195" s="24" t="s">
        <v>1220</v>
      </c>
      <c r="D195" t="s">
        <v>1221</v>
      </c>
      <c r="E195" t="s">
        <v>1222</v>
      </c>
      <c r="F195" t="s">
        <v>1223</v>
      </c>
      <c r="G195" t="s">
        <v>1224</v>
      </c>
    </row>
    <row r="196" spans="3:7" hidden="1" x14ac:dyDescent="0.25">
      <c r="C196" s="24" t="s">
        <v>1225</v>
      </c>
      <c r="D196" t="s">
        <v>1226</v>
      </c>
      <c r="E196" t="s">
        <v>1227</v>
      </c>
      <c r="F196" t="s">
        <v>1228</v>
      </c>
      <c r="G196" t="s">
        <v>1229</v>
      </c>
    </row>
    <row r="197" spans="3:7" hidden="1" x14ac:dyDescent="0.25">
      <c r="C197" s="24" t="s">
        <v>1230</v>
      </c>
      <c r="D197" t="s">
        <v>1231</v>
      </c>
      <c r="E197" t="s">
        <v>1232</v>
      </c>
      <c r="F197" t="s">
        <v>1233</v>
      </c>
      <c r="G197" t="s">
        <v>1234</v>
      </c>
    </row>
    <row r="198" spans="3:7" hidden="1" x14ac:dyDescent="0.25">
      <c r="C198" s="24" t="s">
        <v>1235</v>
      </c>
      <c r="D198" t="s">
        <v>1236</v>
      </c>
      <c r="E198" t="s">
        <v>1237</v>
      </c>
      <c r="F198" t="s">
        <v>1238</v>
      </c>
      <c r="G198" t="s">
        <v>1239</v>
      </c>
    </row>
    <row r="199" spans="3:7" hidden="1" x14ac:dyDescent="0.25">
      <c r="C199" s="24" t="s">
        <v>1240</v>
      </c>
      <c r="D199" t="s">
        <v>1241</v>
      </c>
      <c r="E199" t="s">
        <v>1241</v>
      </c>
      <c r="F199" t="s">
        <v>1242</v>
      </c>
      <c r="G199" t="s">
        <v>1241</v>
      </c>
    </row>
    <row r="200" spans="3:7" hidden="1" x14ac:dyDescent="0.25">
      <c r="C200" s="24" t="s">
        <v>1243</v>
      </c>
      <c r="D200" t="s">
        <v>1244</v>
      </c>
      <c r="E200" t="s">
        <v>1245</v>
      </c>
      <c r="F200" t="s">
        <v>1244</v>
      </c>
      <c r="G200" t="s">
        <v>1244</v>
      </c>
    </row>
    <row r="201" spans="3:7" hidden="1" x14ac:dyDescent="0.25">
      <c r="C201" s="24" t="s">
        <v>1246</v>
      </c>
      <c r="D201" t="s">
        <v>1247</v>
      </c>
      <c r="E201" t="s">
        <v>1247</v>
      </c>
      <c r="F201" t="s">
        <v>1247</v>
      </c>
      <c r="G201" t="s">
        <v>1248</v>
      </c>
    </row>
    <row r="202" spans="3:7" hidden="1" x14ac:dyDescent="0.25">
      <c r="C202" s="24" t="s">
        <v>1249</v>
      </c>
      <c r="D202" t="s">
        <v>1250</v>
      </c>
      <c r="E202" t="s">
        <v>1251</v>
      </c>
      <c r="F202" t="s">
        <v>1250</v>
      </c>
      <c r="G202" t="s">
        <v>1252</v>
      </c>
    </row>
    <row r="203" spans="3:7" hidden="1" x14ac:dyDescent="0.25">
      <c r="C203" s="24" t="s">
        <v>1253</v>
      </c>
      <c r="D203" t="s">
        <v>1254</v>
      </c>
      <c r="E203" t="s">
        <v>1255</v>
      </c>
      <c r="F203" t="s">
        <v>1256</v>
      </c>
      <c r="G203" t="s">
        <v>1255</v>
      </c>
    </row>
    <row r="204" spans="3:7" hidden="1" x14ac:dyDescent="0.25">
      <c r="C204" s="24" t="s">
        <v>1257</v>
      </c>
      <c r="D204" t="s">
        <v>1258</v>
      </c>
      <c r="E204" t="s">
        <v>1259</v>
      </c>
      <c r="F204" t="s">
        <v>1260</v>
      </c>
      <c r="G204" t="s">
        <v>1261</v>
      </c>
    </row>
    <row r="205" spans="3:7" hidden="1" x14ac:dyDescent="0.25">
      <c r="C205" s="24" t="s">
        <v>1262</v>
      </c>
      <c r="D205" t="s">
        <v>1263</v>
      </c>
      <c r="E205" t="s">
        <v>1264</v>
      </c>
      <c r="F205" t="s">
        <v>1265</v>
      </c>
      <c r="G205" t="s">
        <v>1266</v>
      </c>
    </row>
    <row r="206" spans="3:7" hidden="1" x14ac:dyDescent="0.25">
      <c r="C206" s="24" t="s">
        <v>1267</v>
      </c>
      <c r="D206" t="s">
        <v>1268</v>
      </c>
      <c r="E206" t="s">
        <v>1268</v>
      </c>
      <c r="F206" t="s">
        <v>1269</v>
      </c>
      <c r="G206" t="s">
        <v>1268</v>
      </c>
    </row>
    <row r="207" spans="3:7" hidden="1" x14ac:dyDescent="0.25">
      <c r="C207" s="24" t="s">
        <v>1270</v>
      </c>
      <c r="D207" t="s">
        <v>1271</v>
      </c>
      <c r="E207" t="s">
        <v>1272</v>
      </c>
      <c r="F207" t="s">
        <v>1273</v>
      </c>
      <c r="G207" t="s">
        <v>1274</v>
      </c>
    </row>
    <row r="208" spans="3:7" hidden="1" x14ac:dyDescent="0.25">
      <c r="C208" s="24" t="s">
        <v>1275</v>
      </c>
      <c r="D208" t="s">
        <v>1276</v>
      </c>
      <c r="E208" t="s">
        <v>1276</v>
      </c>
      <c r="F208" t="s">
        <v>1276</v>
      </c>
      <c r="G208" t="s">
        <v>1276</v>
      </c>
    </row>
    <row r="209" spans="3:7" hidden="1" x14ac:dyDescent="0.25">
      <c r="C209" s="24" t="s">
        <v>1277</v>
      </c>
      <c r="D209" t="s">
        <v>1278</v>
      </c>
      <c r="E209" t="s">
        <v>1279</v>
      </c>
      <c r="F209" t="s">
        <v>1280</v>
      </c>
      <c r="G209" t="s">
        <v>1281</v>
      </c>
    </row>
    <row r="210" spans="3:7" hidden="1" x14ac:dyDescent="0.25">
      <c r="C210" s="24" t="s">
        <v>1282</v>
      </c>
      <c r="D210" t="s">
        <v>1283</v>
      </c>
      <c r="E210" t="s">
        <v>1284</v>
      </c>
      <c r="F210" t="s">
        <v>1285</v>
      </c>
      <c r="G210" t="s">
        <v>1286</v>
      </c>
    </row>
    <row r="211" spans="3:7" hidden="1" x14ac:dyDescent="0.25">
      <c r="C211" s="24" t="s">
        <v>1287</v>
      </c>
      <c r="D211" t="s">
        <v>1288</v>
      </c>
      <c r="E211" t="s">
        <v>1289</v>
      </c>
      <c r="F211" t="s">
        <v>1290</v>
      </c>
      <c r="G211" t="s">
        <v>1291</v>
      </c>
    </row>
    <row r="212" spans="3:7" hidden="1" x14ac:dyDescent="0.25">
      <c r="C212" s="24" t="s">
        <v>1292</v>
      </c>
      <c r="D212" t="s">
        <v>1293</v>
      </c>
      <c r="E212" t="s">
        <v>1293</v>
      </c>
      <c r="F212" t="s">
        <v>1294</v>
      </c>
      <c r="G212" t="s">
        <v>1295</v>
      </c>
    </row>
    <row r="213" spans="3:7" hidden="1" x14ac:dyDescent="0.25">
      <c r="C213" s="24" t="s">
        <v>1296</v>
      </c>
      <c r="D213" t="s">
        <v>1297</v>
      </c>
      <c r="E213" t="s">
        <v>1298</v>
      </c>
      <c r="F213" t="s">
        <v>1299</v>
      </c>
      <c r="G213" t="s">
        <v>1300</v>
      </c>
    </row>
    <row r="214" spans="3:7" hidden="1" x14ac:dyDescent="0.25">
      <c r="C214" s="24" t="s">
        <v>1301</v>
      </c>
      <c r="D214" t="s">
        <v>1302</v>
      </c>
      <c r="E214" t="s">
        <v>1303</v>
      </c>
      <c r="F214" t="s">
        <v>1304</v>
      </c>
      <c r="G214" t="s">
        <v>1097</v>
      </c>
    </row>
    <row r="215" spans="3:7" hidden="1" x14ac:dyDescent="0.25">
      <c r="C215" s="24" t="s">
        <v>1305</v>
      </c>
      <c r="D215" t="s">
        <v>1306</v>
      </c>
      <c r="E215" t="s">
        <v>1307</v>
      </c>
      <c r="F215" t="s">
        <v>1306</v>
      </c>
      <c r="G215" t="s">
        <v>1308</v>
      </c>
    </row>
    <row r="216" spans="3:7" hidden="1" x14ac:dyDescent="0.25">
      <c r="C216" s="24" t="s">
        <v>1309</v>
      </c>
      <c r="D216" t="s">
        <v>1310</v>
      </c>
      <c r="E216" t="s">
        <v>1311</v>
      </c>
      <c r="F216" t="s">
        <v>1312</v>
      </c>
      <c r="G216" t="s">
        <v>1313</v>
      </c>
    </row>
    <row r="217" spans="3:7" hidden="1" x14ac:dyDescent="0.25">
      <c r="C217" s="24" t="s">
        <v>1314</v>
      </c>
      <c r="D217" t="s">
        <v>1315</v>
      </c>
      <c r="E217" t="s">
        <v>1316</v>
      </c>
      <c r="F217" t="s">
        <v>1315</v>
      </c>
      <c r="G217" t="s">
        <v>1317</v>
      </c>
    </row>
    <row r="218" spans="3:7" hidden="1" x14ac:dyDescent="0.25">
      <c r="C218" s="24" t="s">
        <v>1318</v>
      </c>
      <c r="D218" t="s">
        <v>1319</v>
      </c>
      <c r="E218" t="s">
        <v>1320</v>
      </c>
      <c r="F218" t="s">
        <v>1321</v>
      </c>
      <c r="G218" t="s">
        <v>1322</v>
      </c>
    </row>
    <row r="219" spans="3:7" hidden="1" x14ac:dyDescent="0.25">
      <c r="C219" s="24" t="s">
        <v>1323</v>
      </c>
      <c r="D219" t="s">
        <v>1324</v>
      </c>
      <c r="E219" t="s">
        <v>1325</v>
      </c>
      <c r="F219" t="s">
        <v>1326</v>
      </c>
      <c r="G219" t="s">
        <v>1327</v>
      </c>
    </row>
    <row r="220" spans="3:7" hidden="1" x14ac:dyDescent="0.25">
      <c r="C220" s="24" t="s">
        <v>1328</v>
      </c>
      <c r="D220" t="s">
        <v>1329</v>
      </c>
      <c r="E220" t="s">
        <v>1329</v>
      </c>
      <c r="F220" t="s">
        <v>1330</v>
      </c>
      <c r="G220" t="s">
        <v>1331</v>
      </c>
    </row>
    <row r="221" spans="3:7" hidden="1" x14ac:dyDescent="0.25">
      <c r="C221" s="24" t="s">
        <v>1332</v>
      </c>
      <c r="D221" t="s">
        <v>1333</v>
      </c>
      <c r="E221" t="s">
        <v>1334</v>
      </c>
      <c r="F221" t="s">
        <v>1335</v>
      </c>
      <c r="G221" t="s">
        <v>1333</v>
      </c>
    </row>
    <row r="222" spans="3:7" hidden="1" x14ac:dyDescent="0.25">
      <c r="C222" s="24" t="s">
        <v>1336</v>
      </c>
      <c r="D222" t="s">
        <v>1337</v>
      </c>
      <c r="E222" t="s">
        <v>1337</v>
      </c>
      <c r="F222" t="s">
        <v>1338</v>
      </c>
      <c r="G222" t="s">
        <v>1339</v>
      </c>
    </row>
    <row r="223" spans="3:7" hidden="1" x14ac:dyDescent="0.25">
      <c r="C223" s="24" t="s">
        <v>1340</v>
      </c>
      <c r="D223" t="s">
        <v>1341</v>
      </c>
      <c r="E223" t="s">
        <v>1341</v>
      </c>
      <c r="F223" t="s">
        <v>1341</v>
      </c>
      <c r="G223" t="s">
        <v>1341</v>
      </c>
    </row>
    <row r="224" spans="3:7" hidden="1" x14ac:dyDescent="0.25">
      <c r="C224" s="24" t="s">
        <v>1342</v>
      </c>
      <c r="D224" t="s">
        <v>1343</v>
      </c>
      <c r="E224" t="s">
        <v>1343</v>
      </c>
      <c r="F224" t="s">
        <v>1343</v>
      </c>
      <c r="G224" t="s">
        <v>1343</v>
      </c>
    </row>
    <row r="225" spans="3:7" hidden="1" x14ac:dyDescent="0.25">
      <c r="C225" s="24" t="s">
        <v>1344</v>
      </c>
      <c r="D225" t="s">
        <v>1345</v>
      </c>
      <c r="E225" t="s">
        <v>1345</v>
      </c>
      <c r="F225" t="s">
        <v>1345</v>
      </c>
      <c r="G225" t="s">
        <v>1346</v>
      </c>
    </row>
    <row r="226" spans="3:7" hidden="1" x14ac:dyDescent="0.25">
      <c r="C226" s="24" t="s">
        <v>1347</v>
      </c>
      <c r="D226" t="s">
        <v>1348</v>
      </c>
      <c r="E226" t="s">
        <v>1349</v>
      </c>
      <c r="F226" t="s">
        <v>1350</v>
      </c>
      <c r="G226" t="s">
        <v>1351</v>
      </c>
    </row>
    <row r="227" spans="3:7" hidden="1" x14ac:dyDescent="0.25">
      <c r="C227" s="24" t="s">
        <v>1352</v>
      </c>
      <c r="D227" t="s">
        <v>1353</v>
      </c>
      <c r="E227" t="s">
        <v>1354</v>
      </c>
      <c r="F227" t="s">
        <v>1355</v>
      </c>
      <c r="G227" t="s">
        <v>1353</v>
      </c>
    </row>
    <row r="228" spans="3:7" hidden="1" x14ac:dyDescent="0.25">
      <c r="C228" s="24" t="s">
        <v>1356</v>
      </c>
      <c r="D228" t="s">
        <v>1357</v>
      </c>
      <c r="E228" t="s">
        <v>1358</v>
      </c>
      <c r="F228" t="s">
        <v>1359</v>
      </c>
      <c r="G228" t="s">
        <v>1360</v>
      </c>
    </row>
    <row r="229" spans="3:7" hidden="1" x14ac:dyDescent="0.25">
      <c r="C229" s="24" t="s">
        <v>1361</v>
      </c>
      <c r="D229" t="s">
        <v>1362</v>
      </c>
      <c r="E229" t="s">
        <v>1363</v>
      </c>
      <c r="F229" t="s">
        <v>1364</v>
      </c>
      <c r="G229" t="s">
        <v>1365</v>
      </c>
    </row>
    <row r="230" spans="3:7" hidden="1" x14ac:dyDescent="0.25">
      <c r="C230" s="24" t="s">
        <v>1366</v>
      </c>
      <c r="D230" t="s">
        <v>1367</v>
      </c>
      <c r="E230" t="s">
        <v>1368</v>
      </c>
      <c r="F230" t="s">
        <v>1369</v>
      </c>
      <c r="G230" t="s">
        <v>1370</v>
      </c>
    </row>
    <row r="231" spans="3:7" hidden="1" x14ac:dyDescent="0.25">
      <c r="C231" s="24" t="s">
        <v>1371</v>
      </c>
      <c r="D231" t="s">
        <v>1372</v>
      </c>
      <c r="E231" t="s">
        <v>1372</v>
      </c>
      <c r="F231" t="s">
        <v>1373</v>
      </c>
      <c r="G231" t="s">
        <v>1374</v>
      </c>
    </row>
    <row r="232" spans="3:7" hidden="1" x14ac:dyDescent="0.25">
      <c r="C232" s="24" t="s">
        <v>1375</v>
      </c>
      <c r="D232" t="s">
        <v>1376</v>
      </c>
      <c r="E232" t="s">
        <v>1377</v>
      </c>
      <c r="F232" t="s">
        <v>1378</v>
      </c>
      <c r="G232" t="s">
        <v>1379</v>
      </c>
    </row>
    <row r="233" spans="3:7" hidden="1" x14ac:dyDescent="0.25">
      <c r="C233" s="24" t="s">
        <v>1380</v>
      </c>
      <c r="D233" t="s">
        <v>1381</v>
      </c>
      <c r="E233" t="s">
        <v>1381</v>
      </c>
      <c r="F233" t="s">
        <v>1381</v>
      </c>
      <c r="G233" t="s">
        <v>1381</v>
      </c>
    </row>
    <row r="234" spans="3:7" hidden="1" x14ac:dyDescent="0.25">
      <c r="C234" s="24" t="s">
        <v>1382</v>
      </c>
      <c r="D234" t="s">
        <v>1383</v>
      </c>
      <c r="E234" t="s">
        <v>1383</v>
      </c>
      <c r="F234" t="s">
        <v>1384</v>
      </c>
      <c r="G234" t="s">
        <v>1383</v>
      </c>
    </row>
    <row r="235" spans="3:7" hidden="1" x14ac:dyDescent="0.25">
      <c r="C235" s="24" t="s">
        <v>1385</v>
      </c>
      <c r="D235" t="s">
        <v>1386</v>
      </c>
      <c r="E235" t="s">
        <v>1386</v>
      </c>
      <c r="F235" t="s">
        <v>1386</v>
      </c>
      <c r="G235" t="s">
        <v>1387</v>
      </c>
    </row>
    <row r="236" spans="3:7" hidden="1" x14ac:dyDescent="0.25">
      <c r="C236" s="24" t="s">
        <v>1388</v>
      </c>
      <c r="D236" t="s">
        <v>1389</v>
      </c>
      <c r="E236" t="s">
        <v>1390</v>
      </c>
      <c r="F236" t="s">
        <v>1391</v>
      </c>
      <c r="G236" t="s">
        <v>1392</v>
      </c>
    </row>
    <row r="237" spans="3:7" hidden="1" x14ac:dyDescent="0.25">
      <c r="C237" s="24" t="s">
        <v>1393</v>
      </c>
      <c r="D237" t="s">
        <v>1394</v>
      </c>
      <c r="E237" t="s">
        <v>1395</v>
      </c>
      <c r="F237" t="s">
        <v>1396</v>
      </c>
      <c r="G237" t="s">
        <v>1397</v>
      </c>
    </row>
    <row r="238" spans="3:7" hidden="1" x14ac:dyDescent="0.25">
      <c r="C238" s="24" t="s">
        <v>1398</v>
      </c>
      <c r="D238" t="s">
        <v>1399</v>
      </c>
      <c r="E238" t="s">
        <v>1399</v>
      </c>
      <c r="F238" t="s">
        <v>1399</v>
      </c>
      <c r="G238" t="s">
        <v>1399</v>
      </c>
    </row>
    <row r="239" spans="3:7" hidden="1" x14ac:dyDescent="0.25">
      <c r="C239" s="24" t="s">
        <v>1400</v>
      </c>
      <c r="D239" t="s">
        <v>1401</v>
      </c>
      <c r="E239" t="s">
        <v>1402</v>
      </c>
      <c r="F239" t="s">
        <v>1403</v>
      </c>
      <c r="G239" t="s">
        <v>1404</v>
      </c>
    </row>
    <row r="240" spans="3:7" hidden="1" x14ac:dyDescent="0.25">
      <c r="C240" s="24" t="s">
        <v>1405</v>
      </c>
      <c r="D240" t="s">
        <v>1406</v>
      </c>
      <c r="E240" t="s">
        <v>1406</v>
      </c>
      <c r="F240" t="s">
        <v>1406</v>
      </c>
      <c r="G240" t="s">
        <v>1406</v>
      </c>
    </row>
    <row r="241" spans="3:7" hidden="1" x14ac:dyDescent="0.25">
      <c r="C241" s="24" t="s">
        <v>1407</v>
      </c>
      <c r="D241" t="s">
        <v>1408</v>
      </c>
      <c r="E241" t="s">
        <v>1409</v>
      </c>
      <c r="F241" t="s">
        <v>1410</v>
      </c>
      <c r="G241" t="s">
        <v>1411</v>
      </c>
    </row>
    <row r="242" spans="3:7" hidden="1" x14ac:dyDescent="0.25">
      <c r="C242" s="24" t="s">
        <v>1412</v>
      </c>
      <c r="D242" t="s">
        <v>1413</v>
      </c>
      <c r="E242" t="s">
        <v>1413</v>
      </c>
      <c r="F242" t="s">
        <v>1413</v>
      </c>
      <c r="G242" t="s">
        <v>1413</v>
      </c>
    </row>
    <row r="243" spans="3:7" hidden="1" x14ac:dyDescent="0.25">
      <c r="C243" s="24" t="s">
        <v>1414</v>
      </c>
      <c r="D243" t="s">
        <v>1415</v>
      </c>
      <c r="E243" t="s">
        <v>1416</v>
      </c>
      <c r="F243" t="s">
        <v>1417</v>
      </c>
      <c r="G243" t="s">
        <v>1418</v>
      </c>
    </row>
    <row r="244" spans="3:7" hidden="1" x14ac:dyDescent="0.25">
      <c r="C244" s="24" t="s">
        <v>1419</v>
      </c>
      <c r="D244" t="s">
        <v>1420</v>
      </c>
      <c r="E244" t="s">
        <v>1421</v>
      </c>
      <c r="F244" t="s">
        <v>1422</v>
      </c>
      <c r="G244" t="s">
        <v>1423</v>
      </c>
    </row>
    <row r="245" spans="3:7" hidden="1" x14ac:dyDescent="0.25">
      <c r="C245" s="24" t="s">
        <v>1424</v>
      </c>
      <c r="D245" t="s">
        <v>1425</v>
      </c>
      <c r="E245" t="s">
        <v>1425</v>
      </c>
      <c r="F245" t="s">
        <v>1426</v>
      </c>
      <c r="G245" t="s">
        <v>1425</v>
      </c>
    </row>
    <row r="246" spans="3:7" hidden="1" x14ac:dyDescent="0.25">
      <c r="C246" s="24" t="s">
        <v>1427</v>
      </c>
      <c r="D246" t="s">
        <v>1428</v>
      </c>
      <c r="E246" t="s">
        <v>1429</v>
      </c>
      <c r="F246" t="s">
        <v>1430</v>
      </c>
      <c r="G246" t="s">
        <v>1431</v>
      </c>
    </row>
    <row r="247" spans="3:7" hidden="1" x14ac:dyDescent="0.25">
      <c r="C247" s="24" t="s">
        <v>1432</v>
      </c>
      <c r="D247" t="s">
        <v>1433</v>
      </c>
      <c r="E247" t="s">
        <v>1434</v>
      </c>
      <c r="F247" t="s">
        <v>1435</v>
      </c>
      <c r="G247" t="s">
        <v>1436</v>
      </c>
    </row>
    <row r="248" spans="3:7" hidden="1" x14ac:dyDescent="0.25">
      <c r="C248" s="24" t="s">
        <v>1437</v>
      </c>
      <c r="D248" t="s">
        <v>1438</v>
      </c>
      <c r="E248" t="s">
        <v>1439</v>
      </c>
      <c r="F248" t="s">
        <v>1440</v>
      </c>
      <c r="G248" t="s">
        <v>1441</v>
      </c>
    </row>
    <row r="249" spans="3:7" hidden="1" x14ac:dyDescent="0.25">
      <c r="C249" s="24" t="s">
        <v>1442</v>
      </c>
      <c r="D249" t="s">
        <v>1443</v>
      </c>
      <c r="E249" t="s">
        <v>1444</v>
      </c>
      <c r="F249" t="s">
        <v>1445</v>
      </c>
      <c r="G249" t="s">
        <v>1446</v>
      </c>
    </row>
    <row r="250" spans="3:7" hidden="1" x14ac:dyDescent="0.25">
      <c r="C250" s="24" t="s">
        <v>1447</v>
      </c>
      <c r="D250" t="s">
        <v>1448</v>
      </c>
      <c r="E250" t="s">
        <v>1449</v>
      </c>
      <c r="F250" t="s">
        <v>1450</v>
      </c>
      <c r="G250" t="s">
        <v>1451</v>
      </c>
    </row>
    <row r="251" spans="3:7" hidden="1" x14ac:dyDescent="0.25">
      <c r="C251" s="24" t="s">
        <v>1452</v>
      </c>
      <c r="D251" t="s">
        <v>1453</v>
      </c>
      <c r="E251" t="s">
        <v>1454</v>
      </c>
      <c r="F251" t="s">
        <v>1455</v>
      </c>
      <c r="G251" t="s">
        <v>1456</v>
      </c>
    </row>
    <row r="252" spans="3:7" hidden="1" x14ac:dyDescent="0.25">
      <c r="C252" s="24" t="s">
        <v>1457</v>
      </c>
      <c r="D252" t="s">
        <v>1458</v>
      </c>
      <c r="E252" t="s">
        <v>1459</v>
      </c>
      <c r="F252" t="s">
        <v>1460</v>
      </c>
      <c r="G252" t="s">
        <v>1461</v>
      </c>
    </row>
    <row r="253" spans="3:7" hidden="1" x14ac:dyDescent="0.25"/>
    <row r="254" spans="3:7" hidden="1" x14ac:dyDescent="0.25"/>
    <row r="255" spans="3:7" hidden="1" x14ac:dyDescent="0.25">
      <c r="C255" s="23" t="s">
        <v>1462</v>
      </c>
    </row>
    <row r="256" spans="3:7" hidden="1" x14ac:dyDescent="0.25">
      <c r="D256" t="s">
        <v>1463</v>
      </c>
      <c r="E256" t="s">
        <v>1464</v>
      </c>
      <c r="F256" t="s">
        <v>1465</v>
      </c>
      <c r="G256" t="s">
        <v>1466</v>
      </c>
    </row>
    <row r="257" spans="3:7" hidden="1" x14ac:dyDescent="0.25">
      <c r="D257" t="s">
        <v>1467</v>
      </c>
      <c r="E257" t="s">
        <v>1468</v>
      </c>
      <c r="F257" t="s">
        <v>1469</v>
      </c>
      <c r="G257" t="s">
        <v>1470</v>
      </c>
    </row>
    <row r="258" spans="3:7" hidden="1" x14ac:dyDescent="0.25">
      <c r="D258" t="s">
        <v>1471</v>
      </c>
      <c r="E258" t="s">
        <v>1472</v>
      </c>
      <c r="F258" t="s">
        <v>1473</v>
      </c>
      <c r="G258" t="s">
        <v>1474</v>
      </c>
    </row>
    <row r="259" spans="3:7" hidden="1" x14ac:dyDescent="0.25"/>
    <row r="260" spans="3:7" hidden="1" x14ac:dyDescent="0.25"/>
    <row r="261" spans="3:7" hidden="1" x14ac:dyDescent="0.25">
      <c r="C261" s="23" t="s">
        <v>1475</v>
      </c>
    </row>
    <row r="262" spans="3:7" hidden="1" x14ac:dyDescent="0.25">
      <c r="C262" s="24">
        <v>0</v>
      </c>
      <c r="D262" t="s">
        <v>1476</v>
      </c>
      <c r="E262" t="s">
        <v>1477</v>
      </c>
      <c r="F262" t="s">
        <v>1478</v>
      </c>
      <c r="G262" t="s">
        <v>1479</v>
      </c>
    </row>
    <row r="263" spans="3:7" hidden="1" x14ac:dyDescent="0.25">
      <c r="C263" s="24">
        <v>21</v>
      </c>
      <c r="D263" t="s">
        <v>1480</v>
      </c>
      <c r="E263" t="s">
        <v>1481</v>
      </c>
      <c r="F263" t="s">
        <v>1482</v>
      </c>
    </row>
    <row r="264" spans="3:7" hidden="1" x14ac:dyDescent="0.25">
      <c r="C264" s="24">
        <v>22</v>
      </c>
      <c r="D264" t="s">
        <v>1483</v>
      </c>
      <c r="E264" t="s">
        <v>1484</v>
      </c>
      <c r="F264" t="s">
        <v>1485</v>
      </c>
    </row>
    <row r="265" spans="3:7" hidden="1" x14ac:dyDescent="0.25">
      <c r="C265" s="24">
        <v>1</v>
      </c>
      <c r="D265" t="s">
        <v>1486</v>
      </c>
      <c r="E265" t="s">
        <v>172</v>
      </c>
      <c r="F265" t="s">
        <v>1487</v>
      </c>
      <c r="G265" t="s">
        <v>1486</v>
      </c>
    </row>
    <row r="266" spans="3:7" hidden="1" x14ac:dyDescent="0.25">
      <c r="C266" s="24">
        <v>2</v>
      </c>
      <c r="D266" t="s">
        <v>1488</v>
      </c>
      <c r="E266" t="s">
        <v>1489</v>
      </c>
      <c r="F266" t="s">
        <v>1490</v>
      </c>
      <c r="G266" t="s">
        <v>1488</v>
      </c>
    </row>
    <row r="267" spans="3:7" hidden="1" x14ac:dyDescent="0.25">
      <c r="C267" s="24">
        <v>3</v>
      </c>
      <c r="D267" t="s">
        <v>1491</v>
      </c>
      <c r="E267" t="s">
        <v>1492</v>
      </c>
      <c r="F267" t="s">
        <v>1493</v>
      </c>
      <c r="G267" t="s">
        <v>1491</v>
      </c>
    </row>
    <row r="268" spans="3:7" hidden="1" x14ac:dyDescent="0.25">
      <c r="C268" s="24">
        <v>4</v>
      </c>
      <c r="D268" t="s">
        <v>1494</v>
      </c>
      <c r="E268" t="s">
        <v>123</v>
      </c>
      <c r="F268" t="s">
        <v>1495</v>
      </c>
      <c r="G268" t="s">
        <v>1494</v>
      </c>
    </row>
    <row r="269" spans="3:7" hidden="1" x14ac:dyDescent="0.25">
      <c r="C269" s="24">
        <v>5</v>
      </c>
      <c r="D269" t="s">
        <v>1496</v>
      </c>
      <c r="E269" t="s">
        <v>105</v>
      </c>
      <c r="F269" t="s">
        <v>1497</v>
      </c>
      <c r="G269" t="s">
        <v>1496</v>
      </c>
    </row>
    <row r="270" spans="3:7" hidden="1" x14ac:dyDescent="0.25">
      <c r="C270" s="24">
        <v>6</v>
      </c>
      <c r="D270" t="s">
        <v>1498</v>
      </c>
      <c r="E270" t="s">
        <v>1499</v>
      </c>
      <c r="F270" t="s">
        <v>1500</v>
      </c>
      <c r="G270" t="s">
        <v>1498</v>
      </c>
    </row>
    <row r="271" spans="3:7" hidden="1" x14ac:dyDescent="0.25">
      <c r="C271" s="23" t="s">
        <v>1501</v>
      </c>
    </row>
    <row r="272" spans="3:7" hidden="1" x14ac:dyDescent="0.25">
      <c r="C272" s="24">
        <v>1</v>
      </c>
      <c r="D272" t="s">
        <v>1474</v>
      </c>
      <c r="E272" t="s">
        <v>148</v>
      </c>
      <c r="F272" t="s">
        <v>1502</v>
      </c>
      <c r="G272" t="s">
        <v>1503</v>
      </c>
    </row>
    <row r="273" spans="3:7" hidden="1" x14ac:dyDescent="0.25">
      <c r="C273" s="24">
        <v>12</v>
      </c>
      <c r="D273" t="s">
        <v>1504</v>
      </c>
      <c r="E273" t="s">
        <v>16</v>
      </c>
      <c r="F273" t="s">
        <v>1505</v>
      </c>
      <c r="G273" t="s">
        <v>1470</v>
      </c>
    </row>
    <row r="274" spans="3:7" hidden="1" x14ac:dyDescent="0.25">
      <c r="C274" s="24">
        <v>13</v>
      </c>
      <c r="D274" t="s">
        <v>1474</v>
      </c>
      <c r="E274" t="s">
        <v>18</v>
      </c>
      <c r="F274" t="s">
        <v>1506</v>
      </c>
      <c r="G274" t="s">
        <v>1474</v>
      </c>
    </row>
    <row r="275" spans="3:7" hidden="1" x14ac:dyDescent="0.25">
      <c r="C275" s="24">
        <v>14</v>
      </c>
      <c r="D275" t="s">
        <v>151</v>
      </c>
      <c r="E275" t="s">
        <v>151</v>
      </c>
      <c r="F275" t="s">
        <v>151</v>
      </c>
      <c r="G275" t="s">
        <v>151</v>
      </c>
    </row>
    <row r="276" spans="3:7" hidden="1" x14ac:dyDescent="0.25">
      <c r="C276" s="24">
        <v>15</v>
      </c>
      <c r="D276" t="s">
        <v>1507</v>
      </c>
      <c r="E276" t="s">
        <v>152</v>
      </c>
      <c r="F276" t="s">
        <v>1508</v>
      </c>
      <c r="G276" t="s">
        <v>1507</v>
      </c>
    </row>
    <row r="278" spans="3:7" x14ac:dyDescent="0.25">
      <c r="D278" s="34" t="str">
        <f>IF('Audit Info'!$E$1="Deutsch",Source!E278,Source!F278)</f>
        <v>Oui</v>
      </c>
      <c r="E278" t="s">
        <v>16</v>
      </c>
      <c r="F278" t="s">
        <v>1575</v>
      </c>
    </row>
    <row r="279" spans="3:7" x14ac:dyDescent="0.25">
      <c r="D279" s="34" t="str">
        <f>IF('Audit Info'!$E$1="Deutsch",Source!E279,Source!F279)</f>
        <v>Non</v>
      </c>
      <c r="E279" t="s">
        <v>18</v>
      </c>
      <c r="F279" t="s">
        <v>1576</v>
      </c>
    </row>
    <row r="280" spans="3:7" x14ac:dyDescent="0.25">
      <c r="D280" s="34" t="str">
        <f>IF('Audit Info'!$E$1="Deutsch",Source!E280,Source!F280)</f>
        <v>Oui(D)</v>
      </c>
      <c r="E280" t="s">
        <v>3079</v>
      </c>
      <c r="F280" t="s">
        <v>3080</v>
      </c>
    </row>
    <row r="281" spans="3:7" x14ac:dyDescent="0.25">
      <c r="D281" s="34" t="str">
        <f>IF('Audit Info'!$E$1="Deutsch",Source!E281,Source!F281)</f>
        <v>N/A(D)</v>
      </c>
      <c r="E281" t="s">
        <v>3081</v>
      </c>
      <c r="F281" t="s">
        <v>3081</v>
      </c>
    </row>
    <row r="282" spans="3:7" x14ac:dyDescent="0.25">
      <c r="D282" s="34"/>
    </row>
    <row r="283" spans="3:7" x14ac:dyDescent="0.25">
      <c r="C283" s="23" t="s">
        <v>1509</v>
      </c>
      <c r="D283" s="34"/>
    </row>
    <row r="284" spans="3:7" x14ac:dyDescent="0.25">
      <c r="C284" s="24">
        <v>1</v>
      </c>
      <c r="D284" s="34" t="str">
        <f>IF('Audit Info'!$E$1="Deutsch",Source!E284,Source!F284)</f>
        <v>Entreprise</v>
      </c>
      <c r="E284" t="s">
        <v>27</v>
      </c>
      <c r="F284" t="s">
        <v>1511</v>
      </c>
      <c r="G284" t="s">
        <v>1510</v>
      </c>
    </row>
    <row r="285" spans="3:7" x14ac:dyDescent="0.25">
      <c r="C285" s="24">
        <v>12</v>
      </c>
      <c r="D285" s="34" t="str">
        <f>IF('Audit Info'!$E$1="Deutsch",Source!E285,Source!F285)</f>
        <v>Contact</v>
      </c>
      <c r="E285" t="s">
        <v>41</v>
      </c>
      <c r="F285" t="s">
        <v>1512</v>
      </c>
      <c r="G285" t="s">
        <v>1512</v>
      </c>
    </row>
    <row r="286" spans="3:7" x14ac:dyDescent="0.25">
      <c r="C286" s="24">
        <v>19</v>
      </c>
      <c r="D286" s="34" t="str">
        <f>IF('Audit Info'!$E$1="Deutsch",Source!E286,Source!F286)</f>
        <v>Audit</v>
      </c>
      <c r="E286" t="s">
        <v>48</v>
      </c>
      <c r="F286" t="s">
        <v>48</v>
      </c>
      <c r="G286" t="s">
        <v>48</v>
      </c>
    </row>
    <row r="287" spans="3:7" x14ac:dyDescent="0.25">
      <c r="C287" s="24">
        <v>27</v>
      </c>
      <c r="D287" s="34" t="str">
        <f>IF('Audit Info'!$E$1="Deutsch",Source!E287,Source!F287)</f>
        <v>Remarques</v>
      </c>
      <c r="E287" t="s">
        <v>58</v>
      </c>
      <c r="F287" t="s">
        <v>1514</v>
      </c>
      <c r="G287" t="s">
        <v>1513</v>
      </c>
    </row>
    <row r="289" spans="3:7" x14ac:dyDescent="0.25">
      <c r="C289" s="24">
        <v>2</v>
      </c>
      <c r="D289" s="34" t="str">
        <f>IF('Audit Info'!$E$1="Deutsch",Source!E289,Source!F289)</f>
        <v>N° d'enregistrement</v>
      </c>
      <c r="E289" t="s">
        <v>28</v>
      </c>
      <c r="F289" t="s">
        <v>1516</v>
      </c>
    </row>
    <row r="290" spans="3:7" x14ac:dyDescent="0.25">
      <c r="C290" s="24">
        <v>4</v>
      </c>
      <c r="D290" s="34" t="str">
        <f>IF('Audit Info'!$E$1="Deutsch",Source!E290,Source!F290)</f>
        <v>Nom</v>
      </c>
      <c r="E290" t="s">
        <v>32</v>
      </c>
      <c r="F290" t="s">
        <v>1517</v>
      </c>
    </row>
    <row r="291" spans="3:7" x14ac:dyDescent="0.25">
      <c r="C291" s="24">
        <v>5</v>
      </c>
      <c r="D291" s="34" t="str">
        <f>IF('Audit Info'!$E$1="Deutsch",Source!E291,Source!F291)</f>
        <v>Adresse</v>
      </c>
      <c r="E291" t="s">
        <v>33</v>
      </c>
      <c r="F291" t="s">
        <v>33</v>
      </c>
    </row>
    <row r="292" spans="3:7" x14ac:dyDescent="0.25">
      <c r="C292" s="24">
        <v>6</v>
      </c>
      <c r="D292" s="34" t="str">
        <f>IF('Audit Info'!$E$1="Deutsch",Source!E292,Source!F292)</f>
        <v>Code postal</v>
      </c>
      <c r="E292" t="s">
        <v>34</v>
      </c>
      <c r="F292" t="s">
        <v>1518</v>
      </c>
    </row>
    <row r="293" spans="3:7" x14ac:dyDescent="0.25">
      <c r="C293" s="24">
        <v>7</v>
      </c>
      <c r="D293" s="34" t="str">
        <f>IF('Audit Info'!$E$1="Deutsch",Source!E293,Source!F293)</f>
        <v>Lieu</v>
      </c>
      <c r="E293" t="s">
        <v>35</v>
      </c>
      <c r="F293" t="s">
        <v>1519</v>
      </c>
    </row>
    <row r="294" spans="3:7" x14ac:dyDescent="0.25">
      <c r="C294" s="24">
        <v>8</v>
      </c>
      <c r="D294" s="34" t="str">
        <f>IF('Audit Info'!$E$1="Deutsch",Source!E294,Source!F294)</f>
        <v>Canton</v>
      </c>
      <c r="E294" t="s">
        <v>36</v>
      </c>
      <c r="F294" t="s">
        <v>1520</v>
      </c>
    </row>
    <row r="295" spans="3:7" x14ac:dyDescent="0.25">
      <c r="C295" s="24">
        <v>9</v>
      </c>
      <c r="D295" s="34" t="str">
        <f>IF('Audit Info'!$E$1="Deutsch",Source!E295,Source!F295)</f>
        <v>Type d'exploitation</v>
      </c>
      <c r="E295" t="s">
        <v>37</v>
      </c>
      <c r="F295" t="s">
        <v>1521</v>
      </c>
    </row>
    <row r="296" spans="3:7" x14ac:dyDescent="0.25">
      <c r="C296" s="24">
        <v>10</v>
      </c>
      <c r="D296" s="34" t="str">
        <f>IF('Audit Info'!$E$1="Deutsch",Source!E296,Source!F296)</f>
        <v>Surface des cultures</v>
      </c>
      <c r="E296" t="s">
        <v>38</v>
      </c>
      <c r="F296" s="22" t="s">
        <v>2204</v>
      </c>
    </row>
    <row r="297" spans="3:7" x14ac:dyDescent="0.25">
      <c r="C297" s="24">
        <v>13</v>
      </c>
      <c r="D297" s="34" t="str">
        <f>IF('Audit Info'!$E$1="Deutsch",Source!E297,Source!F297)</f>
        <v>Prénom</v>
      </c>
      <c r="E297" t="s">
        <v>42</v>
      </c>
      <c r="F297" t="s">
        <v>1522</v>
      </c>
    </row>
    <row r="298" spans="3:7" x14ac:dyDescent="0.25">
      <c r="C298" s="24">
        <v>14</v>
      </c>
      <c r="D298" s="34" t="str">
        <f>IF('Audit Info'!$E$1="Deutsch",Source!E298,Source!F298)</f>
        <v>Nom</v>
      </c>
      <c r="E298" t="s">
        <v>43</v>
      </c>
      <c r="F298" t="s">
        <v>1517</v>
      </c>
      <c r="G298" t="s">
        <v>1523</v>
      </c>
    </row>
    <row r="299" spans="3:7" x14ac:dyDescent="0.25">
      <c r="C299" s="24">
        <v>15</v>
      </c>
      <c r="D299" s="34" t="str">
        <f>IF('Audit Info'!$E$1="Deutsch",Source!E299,Source!F299)</f>
        <v>Fonction</v>
      </c>
      <c r="E299" t="s">
        <v>44</v>
      </c>
      <c r="F299" t="s">
        <v>1524</v>
      </c>
    </row>
    <row r="300" spans="3:7" x14ac:dyDescent="0.25">
      <c r="C300" s="24">
        <v>16</v>
      </c>
      <c r="D300" s="34" t="str">
        <f>IF('Audit Info'!$E$1="Deutsch",Source!E300,Source!F300)</f>
        <v>Téléphone</v>
      </c>
      <c r="E300" t="s">
        <v>45</v>
      </c>
      <c r="F300" t="s">
        <v>1525</v>
      </c>
    </row>
    <row r="301" spans="3:7" x14ac:dyDescent="0.25">
      <c r="C301" s="24">
        <v>17</v>
      </c>
      <c r="D301" s="34" t="str">
        <f>IF('Audit Info'!$E$1="Deutsch",Source!E301,Source!F301)</f>
        <v>Mobile</v>
      </c>
      <c r="E301" t="s">
        <v>46</v>
      </c>
      <c r="F301" t="s">
        <v>1526</v>
      </c>
    </row>
    <row r="302" spans="3:7" x14ac:dyDescent="0.25">
      <c r="C302" s="24">
        <v>18</v>
      </c>
      <c r="D302" s="34" t="str">
        <f>IF('Audit Info'!$E$1="Deutsch",Source!E302,Source!F302)</f>
        <v>e-mail</v>
      </c>
      <c r="E302" t="s">
        <v>47</v>
      </c>
      <c r="F302" t="s">
        <v>47</v>
      </c>
    </row>
    <row r="303" spans="3:7" x14ac:dyDescent="0.25">
      <c r="C303" s="24">
        <v>20</v>
      </c>
      <c r="D303" s="34" t="str">
        <f>IF('Audit Info'!$E$1="Deutsch",Source!E303,Source!F303)</f>
        <v>Standards</v>
      </c>
      <c r="E303" t="s">
        <v>49</v>
      </c>
      <c r="F303" t="s">
        <v>49</v>
      </c>
    </row>
    <row r="304" spans="3:7" x14ac:dyDescent="0.25">
      <c r="C304" s="24">
        <v>21</v>
      </c>
      <c r="D304" s="34" t="str">
        <f>IF('Audit Info'!$E$1="Deutsch",Source!E304,Source!F304)</f>
        <v>Audités</v>
      </c>
      <c r="E304" t="s">
        <v>52</v>
      </c>
      <c r="F304" t="s">
        <v>1527</v>
      </c>
    </row>
    <row r="305" spans="3:6" x14ac:dyDescent="0.25">
      <c r="C305" s="24">
        <v>24</v>
      </c>
      <c r="D305" s="34" t="str">
        <f>IF('Audit Info'!$E$1="Deutsch",Source!E305,Source!F305)</f>
        <v>Auditeur</v>
      </c>
      <c r="E305" t="s">
        <v>3378</v>
      </c>
      <c r="F305" t="s">
        <v>3380</v>
      </c>
    </row>
    <row r="306" spans="3:6" x14ac:dyDescent="0.25">
      <c r="C306" s="24">
        <v>25</v>
      </c>
      <c r="D306" s="34" t="str">
        <f>IF('Audit Info'!$E$1="Deutsch",Source!E306,Source!F306)</f>
        <v>Tél. Auditeur</v>
      </c>
      <c r="E306" s="22" t="s">
        <v>3379</v>
      </c>
      <c r="F306" s="7" t="s">
        <v>3381</v>
      </c>
    </row>
    <row r="307" spans="3:6" x14ac:dyDescent="0.25">
      <c r="D307" s="34" t="str">
        <f>IF('Audit Info'!$E$1="Deutsch",Source!E307,Source!F307)</f>
        <v>Durée autres labels</v>
      </c>
      <c r="E307" s="22" t="s">
        <v>3405</v>
      </c>
      <c r="F307" s="7" t="s">
        <v>3434</v>
      </c>
    </row>
    <row r="308" spans="3:6" x14ac:dyDescent="0.25">
      <c r="C308" s="24">
        <v>26</v>
      </c>
      <c r="D308" s="34" t="str">
        <f>IF('Audit Info'!$E$1="Deutsch",Source!E308,Source!F308)</f>
        <v>Non-conformité(s)</v>
      </c>
      <c r="E308" s="22" t="s">
        <v>57</v>
      </c>
      <c r="F308" s="7" t="s">
        <v>1530</v>
      </c>
    </row>
    <row r="309" spans="3:6" x14ac:dyDescent="0.25">
      <c r="D309" s="34" t="str">
        <f>IF('Audit Info'!$E$1="Deutsch",Source!E309,Source!F309)</f>
        <v>PC Major</v>
      </c>
      <c r="E309" s="22" t="s">
        <v>2941</v>
      </c>
      <c r="F309" s="7" t="s">
        <v>2942</v>
      </c>
    </row>
    <row r="310" spans="3:6" x14ac:dyDescent="0.25">
      <c r="D310" s="34" t="str">
        <f>IF('Audit Info'!$E$1="Deutsch",Source!E310,Source!F310)</f>
        <v>PC Minor</v>
      </c>
      <c r="E310" s="22" t="s">
        <v>2943</v>
      </c>
      <c r="F310" s="7" t="s">
        <v>2944</v>
      </c>
    </row>
    <row r="311" spans="3:6" ht="30" x14ac:dyDescent="0.25">
      <c r="C311" s="24">
        <v>29</v>
      </c>
      <c r="D311" s="34" t="str">
        <f>IF('Audit Info'!$E$1="Deutsch",Source!E311,Source!F311)</f>
        <v xml:space="preserve">Les signataires confirment avec leur signature l'exactitude des informations faites dans cette checkliste.  </v>
      </c>
      <c r="E311" s="22" t="s">
        <v>3029</v>
      </c>
      <c r="F311" s="22" t="s">
        <v>1531</v>
      </c>
    </row>
    <row r="312" spans="3:6" ht="30" x14ac:dyDescent="0.25">
      <c r="C312" s="24">
        <v>30</v>
      </c>
      <c r="D312" s="34" t="str">
        <f>IF('Audit Info'!$E$1="Deutsch",Source!E312,Source!F312)</f>
        <v>Signature 
exploitation</v>
      </c>
      <c r="E312" t="s">
        <v>60</v>
      </c>
      <c r="F312" s="22" t="s">
        <v>1532</v>
      </c>
    </row>
    <row r="313" spans="3:6" ht="30" x14ac:dyDescent="0.25">
      <c r="C313" s="24">
        <v>31</v>
      </c>
      <c r="D313" s="34" t="str">
        <f>IF('Audit Info'!$E$1="Deutsch",Source!E313,Source!F313)</f>
        <v>Signature 
inspecteur</v>
      </c>
      <c r="E313" s="22" t="s">
        <v>61</v>
      </c>
      <c r="F313" s="22" t="s">
        <v>1533</v>
      </c>
    </row>
    <row r="314" spans="3:6" x14ac:dyDescent="0.25">
      <c r="D314" s="34" t="str">
        <f>IF('Audit Info'!$E$1="Deutsch",Source!E314,Source!F314)</f>
        <v>Exploitation avec production</v>
      </c>
      <c r="E314" s="22" t="s">
        <v>1468</v>
      </c>
      <c r="F314" s="22" t="s">
        <v>1469</v>
      </c>
    </row>
    <row r="315" spans="3:6" x14ac:dyDescent="0.25">
      <c r="D315" s="34" t="str">
        <f>IF('Audit Info'!$E$1="Deutsch",Source!E315,Source!F315)</f>
        <v>Exploitation sans production (entreprise commerciale)</v>
      </c>
      <c r="E315" s="22" t="s">
        <v>1472</v>
      </c>
      <c r="F315" s="22" t="s">
        <v>1473</v>
      </c>
    </row>
    <row r="316" spans="3:6" x14ac:dyDescent="0.25">
      <c r="D316" s="34"/>
      <c r="E316" s="22"/>
      <c r="F316" s="22"/>
    </row>
    <row r="317" spans="3:6" x14ac:dyDescent="0.25">
      <c r="C317" s="24">
        <v>3</v>
      </c>
      <c r="D317" s="34" t="str">
        <f>IF('Audit Info'!$E$1="Deutsch",Source!E317,Source!F317)</f>
        <v>Exploitation:</v>
      </c>
      <c r="E317" t="s">
        <v>30</v>
      </c>
      <c r="F317" t="s">
        <v>1535</v>
      </c>
    </row>
    <row r="318" spans="3:6" x14ac:dyDescent="0.25">
      <c r="C318" s="24">
        <v>10</v>
      </c>
      <c r="D318" s="34" t="str">
        <f>IF('Audit Info'!$E$1="Deutsch",Source!E318,Source!F318)</f>
        <v>production en pleine terre</v>
      </c>
      <c r="E318" s="22" t="s">
        <v>39</v>
      </c>
      <c r="F318" t="s">
        <v>1536</v>
      </c>
    </row>
    <row r="319" spans="3:6" x14ac:dyDescent="0.25">
      <c r="C319" s="24">
        <v>11</v>
      </c>
      <c r="D319" s="34" t="str">
        <f>IF('Audit Info'!$E$1="Deutsch",Source!E319,Source!F319)</f>
        <v>production sous abri</v>
      </c>
      <c r="E319" t="s">
        <v>40</v>
      </c>
      <c r="F319" t="s">
        <v>1537</v>
      </c>
    </row>
    <row r="321" spans="3:6" ht="30" x14ac:dyDescent="0.25">
      <c r="C321" s="24">
        <v>3</v>
      </c>
      <c r="D321" s="35" t="str">
        <f>IF('Audit Info'!$E$1="Deutsch",Source!E321,Source!F321)</f>
        <v xml:space="preserve">Adresse postale / Lieu principal
 </v>
      </c>
      <c r="E321" s="22" t="s">
        <v>31</v>
      </c>
      <c r="F321" s="22" t="s">
        <v>1539</v>
      </c>
    </row>
    <row r="322" spans="3:6" x14ac:dyDescent="0.25">
      <c r="D322" s="35" t="str">
        <f>IF('Audit Info'!$E$1="Deutsch",Source!E322,Source!F322)</f>
        <v xml:space="preserve"> (égale à l'adresse de l'exploitation)</v>
      </c>
      <c r="E322" s="22" t="s">
        <v>3438</v>
      </c>
      <c r="F322" s="22" t="s">
        <v>3439</v>
      </c>
    </row>
    <row r="323" spans="3:6" x14ac:dyDescent="0.25">
      <c r="C323" s="24">
        <v>20</v>
      </c>
      <c r="D323" s="35" t="str">
        <f>IF('Audit Info'!$E$1="Deutsch",Source!E323,Source!F323)</f>
        <v>Type d'audit</v>
      </c>
      <c r="E323" t="s">
        <v>3054</v>
      </c>
      <c r="F323" t="s">
        <v>3055</v>
      </c>
    </row>
    <row r="324" spans="3:6" x14ac:dyDescent="0.25">
      <c r="C324" s="24">
        <v>21</v>
      </c>
      <c r="D324" s="35" t="str">
        <f>IF('Audit Info'!$E$1="Deutsch",Source!E324,Source!F324)</f>
        <v>Fonction</v>
      </c>
      <c r="E324" t="s">
        <v>44</v>
      </c>
      <c r="F324" t="s">
        <v>1524</v>
      </c>
    </row>
    <row r="325" spans="3:6" x14ac:dyDescent="0.25">
      <c r="C325" s="24">
        <v>24</v>
      </c>
      <c r="D325" s="35" t="str">
        <f>IF('Audit Info'!$E$1="Deutsch",Source!E325,Source!F325)</f>
        <v>Date</v>
      </c>
      <c r="E325" t="s">
        <v>54</v>
      </c>
      <c r="F325" t="s">
        <v>240</v>
      </c>
    </row>
    <row r="326" spans="3:6" x14ac:dyDescent="0.25">
      <c r="C326" s="24">
        <v>25</v>
      </c>
      <c r="D326" s="35" t="str">
        <f>IF('Audit Info'!$E$1="Deutsch",Source!E326,Source!F326)</f>
        <v>Durée [h]</v>
      </c>
      <c r="E326" t="s">
        <v>56</v>
      </c>
      <c r="F326" t="s">
        <v>1541</v>
      </c>
    </row>
    <row r="328" spans="3:6" ht="30" x14ac:dyDescent="0.25">
      <c r="C328" s="24">
        <v>20</v>
      </c>
      <c r="D328" s="35" t="str">
        <f>IF('Audit Info'!$E$1="Deutsch",Source!E328,Source!F328)</f>
        <v>auto-contrôle
audit externe</v>
      </c>
      <c r="E328" s="22" t="s">
        <v>51</v>
      </c>
      <c r="F328" s="22" t="s">
        <v>3216</v>
      </c>
    </row>
    <row r="329" spans="3:6" x14ac:dyDescent="0.25">
      <c r="D329" s="35"/>
      <c r="E329" s="22"/>
      <c r="F329" s="22"/>
    </row>
    <row r="330" spans="3:6" ht="30" x14ac:dyDescent="0.25">
      <c r="D330" s="35" t="str">
        <f>IF('Audit Info'!$E$1="Deutsch",Source!E330,Source!F330)</f>
        <v>annoncé
non-annoncé</v>
      </c>
      <c r="E330" s="22" t="s">
        <v>3056</v>
      </c>
      <c r="F330" s="22" t="s">
        <v>3057</v>
      </c>
    </row>
    <row r="331" spans="3:6" x14ac:dyDescent="0.25">
      <c r="D331" s="35"/>
      <c r="E331" s="22"/>
      <c r="F331" s="22"/>
    </row>
    <row r="332" spans="3:6" ht="30" x14ac:dyDescent="0.25">
      <c r="D332" s="35" t="str">
        <f>IF('Audit Info'!$E$1="Deutsch",Source!E332,Source!F332)</f>
        <v>Audités / Liste des sigles de la checkliste</v>
      </c>
      <c r="E332" s="22" t="s">
        <v>2946</v>
      </c>
      <c r="F332" s="22" t="s">
        <v>2945</v>
      </c>
    </row>
    <row r="333" spans="3:6" x14ac:dyDescent="0.25">
      <c r="D333" s="35" t="str">
        <f>IF('Audit Info'!$E$1="Deutsch",Source!E333,Source!F333)</f>
        <v>Nom/Prénom</v>
      </c>
      <c r="E333" s="22" t="s">
        <v>2936</v>
      </c>
      <c r="F333" s="22" t="s">
        <v>2937</v>
      </c>
    </row>
    <row r="334" spans="3:6" x14ac:dyDescent="0.25">
      <c r="D334" s="35" t="str">
        <f>IF('Audit Info'!$E$1="Deutsch",Source!E334,Source!F334)</f>
        <v>Fonction</v>
      </c>
      <c r="E334" s="22" t="s">
        <v>44</v>
      </c>
      <c r="F334" s="22" t="s">
        <v>1524</v>
      </c>
    </row>
    <row r="335" spans="3:6" x14ac:dyDescent="0.25">
      <c r="D335" s="35" t="str">
        <f>IF('Audit Info'!$E$1="Deutsch",Source!E335,Source!F335)</f>
        <v>Sigle</v>
      </c>
      <c r="E335" s="22" t="s">
        <v>2938</v>
      </c>
      <c r="F335" s="22" t="s">
        <v>2940</v>
      </c>
    </row>
    <row r="336" spans="3:6" ht="30" x14ac:dyDescent="0.25">
      <c r="D336" s="35" t="str">
        <f>IF('Audit Info'!$E$1="Deutsch",Source!E336,Source!F336)</f>
        <v>audité(A)
vérification documents (D)</v>
      </c>
      <c r="E336" s="22" t="s">
        <v>2939</v>
      </c>
      <c r="F336" s="22" t="s">
        <v>3202</v>
      </c>
    </row>
    <row r="337" spans="3:12" x14ac:dyDescent="0.25">
      <c r="E337" s="22"/>
    </row>
    <row r="339" spans="3:12" x14ac:dyDescent="0.25">
      <c r="C339" s="23" t="s">
        <v>1544</v>
      </c>
    </row>
    <row r="340" spans="3:12" x14ac:dyDescent="0.25">
      <c r="C340" s="24">
        <v>1</v>
      </c>
      <c r="D340" s="34" t="str">
        <f>IF('Audit Info'!$E$1="Deutsch",Source!E340,Source!F340)</f>
        <v>Résultat de la checkliste SwissGAP horticulture</v>
      </c>
      <c r="E340" s="22" t="s">
        <v>470</v>
      </c>
      <c r="F340" s="22" t="s">
        <v>1545</v>
      </c>
    </row>
    <row r="341" spans="3:12" x14ac:dyDescent="0.25">
      <c r="C341" s="24">
        <v>3</v>
      </c>
      <c r="D341" s="34" t="str">
        <f>IF('Audit Info'!$E$1="Deutsch",Source!E341,Source!F341)</f>
        <v>Exploitation:</v>
      </c>
      <c r="E341" t="s">
        <v>30</v>
      </c>
      <c r="F341" t="s">
        <v>1535</v>
      </c>
    </row>
    <row r="342" spans="3:12" x14ac:dyDescent="0.25">
      <c r="C342" s="24">
        <v>5</v>
      </c>
      <c r="D342" s="34" t="str">
        <f>IF('Audit Info'!$E$1="Deutsch",Source!E342,Source!F342)</f>
        <v>Calcul original après la fin de l'audit</v>
      </c>
      <c r="E342" t="s">
        <v>3417</v>
      </c>
      <c r="F342" t="s">
        <v>3416</v>
      </c>
    </row>
    <row r="343" spans="3:12" x14ac:dyDescent="0.25">
      <c r="D343" s="34" t="str">
        <f>IF('Audit Info'!$E$1="Deutsch",Source!E343,Source!F343)</f>
        <v>Calcul révisé après la clôture des poits non-conformes</v>
      </c>
      <c r="E343" t="s">
        <v>3418</v>
      </c>
      <c r="F343" t="s">
        <v>3419</v>
      </c>
    </row>
    <row r="344" spans="3:12" x14ac:dyDescent="0.25">
      <c r="C344" s="24">
        <v>6</v>
      </c>
      <c r="D344" s="34" t="str">
        <f>IF('Audit Info'!$E$1="Deutsch",Source!E344,Source!F344)</f>
        <v>Dans la checkliste informatique le résultat est calculé automatiquement.</v>
      </c>
      <c r="E344" s="22" t="s">
        <v>472</v>
      </c>
      <c r="F344" t="s">
        <v>1547</v>
      </c>
    </row>
    <row r="345" spans="3:12" x14ac:dyDescent="0.25">
      <c r="C345" s="24">
        <v>8</v>
      </c>
      <c r="D345" s="34" t="str">
        <f>IF('Audit Info'!$E$1="Deutsch",Source!E345,Source!F345)</f>
        <v>Version sur papier:</v>
      </c>
      <c r="E345" t="s">
        <v>473</v>
      </c>
      <c r="F345" t="s">
        <v>1548</v>
      </c>
      <c r="L345" t="s">
        <v>1549</v>
      </c>
    </row>
    <row r="346" spans="3:12" x14ac:dyDescent="0.25">
      <c r="C346" s="24">
        <v>9</v>
      </c>
      <c r="D346" s="34" t="str">
        <f>IF('Audit Info'!$E$1="Deutsch",Source!E346,Source!F346)</f>
        <v>Avec la version sur papier, procéder ainsi:</v>
      </c>
      <c r="E346" s="22" t="s">
        <v>474</v>
      </c>
      <c r="F346" t="s">
        <v>3197</v>
      </c>
    </row>
    <row r="347" spans="3:12" ht="225" x14ac:dyDescent="0.25">
      <c r="C347" s="24">
        <v>10</v>
      </c>
      <c r="D347" s="34" t="str">
        <f>IF('Audit Info'!$E$1="Deutsch",Source!E347,Source!F347)</f>
        <v>1. Condition: La checkliste est remplie complètement 
2. Pour chaque niveau d'exigence (exigences majeures, exigences mineures, recommandations), additioner le nombre de points de contrôle 
   "non applicable" et introduire dans la colonne (B) du tableau ci-dessous.
3. Soustraire le nombre des points de contrôle "non applicable" (B) du total des critères (A) et introduire le résultat dans la colonne (C). 
4. Pour chaque niveau d'exigence, additionner le nombre de points de contrôle avec réponse "non" et introduire le résultat dans la colonne (D).
5. Soustraire le nombre de points de contrôle avec réponse "non" (D) du total des critères applicables (C) et diviser le résultat par celui des 
    critères applicables (C). 
6. Introduire le résultat dans la colonne "niveau de conformité atteint" (E) et le comparer avec le niveau de conformité exigé.</v>
      </c>
      <c r="E347" s="22" t="s">
        <v>475</v>
      </c>
      <c r="F347" s="22" t="s">
        <v>1551</v>
      </c>
    </row>
    <row r="348" spans="3:12" x14ac:dyDescent="0.25">
      <c r="C348" s="24">
        <v>12</v>
      </c>
      <c r="D348" s="34" t="str">
        <f>IF('Audit Info'!$E$1="Deutsch",Source!E348,Source!F348)</f>
        <v>Niveau</v>
      </c>
      <c r="E348" t="s">
        <v>476</v>
      </c>
      <c r="F348" t="s">
        <v>149</v>
      </c>
    </row>
    <row r="349" spans="3:12" ht="30" x14ac:dyDescent="0.25">
      <c r="C349" s="24">
        <v>13</v>
      </c>
      <c r="D349" s="34" t="str">
        <f>IF('Audit Info'!$E$1="Deutsch",Source!E349,Source!F349)</f>
        <v>Exigences majeures</v>
      </c>
      <c r="E349" s="22" t="s">
        <v>484</v>
      </c>
      <c r="F349" t="s">
        <v>1552</v>
      </c>
    </row>
    <row r="350" spans="3:12" ht="30" x14ac:dyDescent="0.25">
      <c r="C350" s="24">
        <v>14</v>
      </c>
      <c r="D350" s="34" t="str">
        <f>IF('Audit Info'!$E$1="Deutsch",Source!E350,Source!F350)</f>
        <v>Exigences mineures</v>
      </c>
      <c r="E350" s="22" t="s">
        <v>485</v>
      </c>
      <c r="F350" t="s">
        <v>1553</v>
      </c>
    </row>
    <row r="351" spans="3:12" x14ac:dyDescent="0.25">
      <c r="C351" s="24">
        <v>15</v>
      </c>
      <c r="D351" s="34" t="str">
        <f>IF('Audit Info'!$E$1="Deutsch",Source!E351,Source!F351)</f>
        <v>Recommandations:</v>
      </c>
      <c r="E351" t="s">
        <v>486</v>
      </c>
      <c r="F351" t="s">
        <v>1554</v>
      </c>
    </row>
    <row r="352" spans="3:12" x14ac:dyDescent="0.25">
      <c r="C352" s="24">
        <v>16</v>
      </c>
      <c r="D352" s="34" t="str">
        <f>IF('Audit Info'!$E$1="Deutsch",Source!E352,Source!F352)</f>
        <v>Total</v>
      </c>
      <c r="E352" t="s">
        <v>488</v>
      </c>
      <c r="F352" t="s">
        <v>488</v>
      </c>
    </row>
    <row r="353" spans="3:6" x14ac:dyDescent="0.25">
      <c r="C353" s="24">
        <v>19</v>
      </c>
      <c r="D353" s="34" t="str">
        <f>IF('Audit Info'!$E$1="Deutsch",Source!E353,Source!F353)</f>
        <v>Interprétation des résultats:</v>
      </c>
      <c r="E353" t="s">
        <v>489</v>
      </c>
      <c r="F353" t="s">
        <v>1555</v>
      </c>
    </row>
    <row r="354" spans="3:6" x14ac:dyDescent="0.25">
      <c r="C354" s="24">
        <v>20</v>
      </c>
      <c r="D354" s="34" t="str">
        <f>IF('Audit Info'!$E$1="Deutsch",Source!E354,Source!F354)</f>
        <v>Exigences majeures:</v>
      </c>
      <c r="E354" t="s">
        <v>490</v>
      </c>
      <c r="F354" t="s">
        <v>1556</v>
      </c>
    </row>
    <row r="355" spans="3:6" x14ac:dyDescent="0.25">
      <c r="C355" s="24">
        <v>21</v>
      </c>
      <c r="D355" s="34" t="str">
        <f>IF('Audit Info'!$E$1="Deutsch",Source!E355,Source!F355)</f>
        <v>Si le niveau de conformité atteint est en dessous du niveau de conformité exigé de 100%, des mesures correctives doivent être implementées pour tous les points de contrôle non conformes. Lors d'une re-certification, le délai disponible pour une correction s'élève au maximum à 28 jours.</v>
      </c>
      <c r="E355" t="s">
        <v>491</v>
      </c>
      <c r="F355" t="s">
        <v>1557</v>
      </c>
    </row>
    <row r="356" spans="3:6" x14ac:dyDescent="0.25">
      <c r="C356" s="24">
        <v>22</v>
      </c>
      <c r="D356" s="34" t="str">
        <f>IF('Audit Info'!$E$1="Deutsch",Source!E356,Source!F356)</f>
        <v>Exigences mineures:</v>
      </c>
      <c r="E356" t="s">
        <v>492</v>
      </c>
      <c r="F356" t="s">
        <v>1558</v>
      </c>
    </row>
    <row r="357" spans="3:6" x14ac:dyDescent="0.25">
      <c r="C357" s="24">
        <v>23</v>
      </c>
      <c r="D357" s="34" t="str">
        <f>IF('Audit Info'!$E$1="Deutsch",Source!E357,Source!F357)</f>
        <v>Si le niveau de conformité atteint est en dessous du niveau de conformité exigé de 95%, des mesures correctives doivent être implementées pour les points de contrôle non conformes, jusqu'à ce que le degré de conformité exigé de 95% soit atteint.</v>
      </c>
      <c r="E357" t="s">
        <v>493</v>
      </c>
      <c r="F357" t="s">
        <v>1559</v>
      </c>
    </row>
    <row r="358" spans="3:6" x14ac:dyDescent="0.25">
      <c r="C358" s="24">
        <v>24</v>
      </c>
      <c r="D358" s="34" t="str">
        <f>IF('Audit Info'!$E$1="Deutsch",Source!E358,Source!F358)</f>
        <v>Recommandations:</v>
      </c>
      <c r="E358" t="s">
        <v>11</v>
      </c>
      <c r="F358" t="s">
        <v>1554</v>
      </c>
    </row>
    <row r="359" spans="3:6" x14ac:dyDescent="0.25">
      <c r="C359" s="24">
        <v>25</v>
      </c>
      <c r="D359" s="34" t="str">
        <f>IF('Audit Info'!$E$1="Deutsch",Source!E359,Source!F359)</f>
        <v>Aucun pourcentage minimum de conformité n'est exigé.</v>
      </c>
      <c r="E359" t="s">
        <v>3175</v>
      </c>
      <c r="F359" t="s">
        <v>1560</v>
      </c>
    </row>
    <row r="360" spans="3:6" x14ac:dyDescent="0.25">
      <c r="D360" s="34" t="str">
        <f>IF('Audit Info'!$E$1="Deutsch",Source!E360,Source!F360)</f>
        <v>Pour utilisation interne ProCert</v>
      </c>
      <c r="E360" t="s">
        <v>3427</v>
      </c>
      <c r="F360" t="s">
        <v>3428</v>
      </c>
    </row>
    <row r="361" spans="3:6" x14ac:dyDescent="0.25">
      <c r="D361" s="34" t="str">
        <f>IF('Audit Info'!$E$1="Deutsch",Source!E361,Source!F361)</f>
        <v>Verification</v>
      </c>
      <c r="E361" t="s">
        <v>3429</v>
      </c>
      <c r="F361" t="s">
        <v>3430</v>
      </c>
    </row>
    <row r="362" spans="3:6" x14ac:dyDescent="0.25">
      <c r="D362" s="34" t="str">
        <f>IF('Audit Info'!$E$1="Deutsch",Source!E362,Source!F362)</f>
        <v>Libération pour la certification</v>
      </c>
      <c r="E362" t="s">
        <v>3431</v>
      </c>
      <c r="F362" t="s">
        <v>3432</v>
      </c>
    </row>
    <row r="363" spans="3:6" x14ac:dyDescent="0.25">
      <c r="D363" s="34" t="str">
        <f>IF('Audit Info'!$E$1="Deutsch",Source!E363,Source!F363)</f>
        <v>Date</v>
      </c>
      <c r="E363" t="s">
        <v>54</v>
      </c>
      <c r="F363" t="s">
        <v>240</v>
      </c>
    </row>
    <row r="364" spans="3:6" x14ac:dyDescent="0.25">
      <c r="D364" s="34" t="str">
        <f>IF('Audit Info'!$E$1="Deutsch",Source!E364,Source!F364)</f>
        <v>Sigle</v>
      </c>
      <c r="E364" t="s">
        <v>2938</v>
      </c>
      <c r="F364" t="s">
        <v>2940</v>
      </c>
    </row>
    <row r="365" spans="3:6" x14ac:dyDescent="0.25">
      <c r="D365" s="34"/>
    </row>
    <row r="366" spans="3:6" x14ac:dyDescent="0.25">
      <c r="D366" s="34"/>
    </row>
    <row r="367" spans="3:6" x14ac:dyDescent="0.25">
      <c r="D367" s="34"/>
    </row>
    <row r="369" spans="3:6" x14ac:dyDescent="0.25">
      <c r="C369" s="23" t="s">
        <v>1561</v>
      </c>
    </row>
    <row r="370" spans="3:6" x14ac:dyDescent="0.25">
      <c r="C370" s="24">
        <v>3</v>
      </c>
      <c r="D370" s="34" t="str">
        <f>IF('Audit Info'!$E$1="Deutsch",Source!E370,Source!F370)</f>
        <v>Date:</v>
      </c>
      <c r="E370" t="s">
        <v>63</v>
      </c>
      <c r="F370" t="s">
        <v>1562</v>
      </c>
    </row>
    <row r="372" spans="3:6" x14ac:dyDescent="0.25">
      <c r="C372" s="23" t="s">
        <v>1563</v>
      </c>
    </row>
    <row r="373" spans="3:6" ht="45" x14ac:dyDescent="0.25">
      <c r="C373" s="24">
        <v>2</v>
      </c>
      <c r="D373" s="35" t="str">
        <f>IF('Audit Info'!$E$1="Deutsch",Source!E373,Source!F373)</f>
        <v>Total points de contrôle</v>
      </c>
      <c r="E373" s="22" t="s">
        <v>3420</v>
      </c>
      <c r="F373" s="22" t="s">
        <v>3421</v>
      </c>
    </row>
    <row r="374" spans="3:6" x14ac:dyDescent="0.25">
      <c r="C374" s="24">
        <v>3</v>
      </c>
      <c r="D374" s="35" t="str">
        <f>IF('Audit Info'!$E$1="Deutsch",Source!E374,Source!F374)</f>
        <v>sans réponse</v>
      </c>
      <c r="E374" t="s">
        <v>3422</v>
      </c>
      <c r="F374" t="s">
        <v>1565</v>
      </c>
    </row>
    <row r="375" spans="3:6" x14ac:dyDescent="0.25">
      <c r="C375" s="24">
        <v>4</v>
      </c>
      <c r="D375" s="35" t="str">
        <f>IF('Audit Info'!$E$1="Deutsch",Source!E375,Source!F375)</f>
        <v>N/A</v>
      </c>
      <c r="E375" s="22" t="s">
        <v>151</v>
      </c>
      <c r="F375" s="22" t="s">
        <v>151</v>
      </c>
    </row>
    <row r="376" spans="3:6" x14ac:dyDescent="0.25">
      <c r="C376" s="24">
        <v>5</v>
      </c>
      <c r="D376" s="35" t="str">
        <f>IF('Audit Info'!$E$1="Deutsch",Source!E376,Source!F376)</f>
        <v>Oui</v>
      </c>
      <c r="E376" s="22" t="s">
        <v>16</v>
      </c>
      <c r="F376" s="22" t="s">
        <v>1575</v>
      </c>
    </row>
    <row r="377" spans="3:6" x14ac:dyDescent="0.25">
      <c r="C377" s="24">
        <v>6</v>
      </c>
      <c r="D377" s="35" t="str">
        <f>IF('Audit Info'!$E$1="Deutsch",Source!E377,Source!F377)</f>
        <v>Non</v>
      </c>
      <c r="E377" s="22" t="s">
        <v>18</v>
      </c>
      <c r="F377" t="s">
        <v>1576</v>
      </c>
    </row>
    <row r="378" spans="3:6" x14ac:dyDescent="0.25">
      <c r="D378" s="35" t="str">
        <f>IF('Audit Info'!$E$1="Deutsch",Source!E378,Source!F378)</f>
        <v>Non conformités corrigés</v>
      </c>
      <c r="E378" s="22" t="s">
        <v>3425</v>
      </c>
      <c r="F378" s="22" t="s">
        <v>3426</v>
      </c>
    </row>
    <row r="379" spans="3:6" x14ac:dyDescent="0.25">
      <c r="C379" s="24">
        <v>7</v>
      </c>
      <c r="D379" s="35" t="str">
        <f>IF('Audit Info'!$E$1="Deutsch",Source!E379,Source!F379)</f>
        <v>% Conformité</v>
      </c>
      <c r="E379" s="22" t="s">
        <v>3423</v>
      </c>
      <c r="F379" s="22" t="s">
        <v>3424</v>
      </c>
    </row>
    <row r="380" spans="3:6" ht="30" x14ac:dyDescent="0.25">
      <c r="C380" s="24">
        <v>8</v>
      </c>
      <c r="D380" s="35" t="str">
        <f>IF('Audit Info'!$E$1="Deutsch",Source!E380,Source!F380)</f>
        <v>Niveau de conformité exigé 
(%)</v>
      </c>
      <c r="E380" s="22" t="s">
        <v>483</v>
      </c>
      <c r="F380" s="22" t="s">
        <v>1569</v>
      </c>
    </row>
    <row r="382" spans="3:6" x14ac:dyDescent="0.25">
      <c r="C382" s="23" t="s">
        <v>1570</v>
      </c>
    </row>
    <row r="383" spans="3:6" x14ac:dyDescent="0.25">
      <c r="C383" s="24">
        <v>1</v>
      </c>
      <c r="D383" s="34" t="str">
        <f>IF('Audit Info'!$E$1="Deutsch",Source!E383,Source!F383)</f>
        <v>Explication de la checkliste SwissGAP</v>
      </c>
      <c r="E383" t="s">
        <v>0</v>
      </c>
      <c r="F383" t="s">
        <v>1571</v>
      </c>
    </row>
    <row r="384" spans="3:6" ht="45" x14ac:dyDescent="0.25">
      <c r="C384" s="24">
        <v>3</v>
      </c>
      <c r="D384" s="34" t="str">
        <f>IF('Audit Info'!$E$1="Deutsch",Source!E384,Source!F384)</f>
        <v>La checkliste SwissGAP est le document que les producteurs doivent utiliser pour leur auto-contrôle annuel.
La checkliste sert aussi de base pour les audits par ProCert.</v>
      </c>
      <c r="E384" s="22" t="s">
        <v>3324</v>
      </c>
      <c r="F384" s="22" t="s">
        <v>3325</v>
      </c>
    </row>
    <row r="385" spans="3:7" x14ac:dyDescent="0.25">
      <c r="C385" s="24">
        <v>5</v>
      </c>
      <c r="D385" s="34" t="str">
        <f>IF('Audit Info'!$E$1="Deutsch",Source!E385,Source!F385)</f>
        <v>Niveaux d'exigence:</v>
      </c>
      <c r="E385" s="22" t="s">
        <v>2</v>
      </c>
      <c r="F385" t="s">
        <v>1573</v>
      </c>
    </row>
    <row r="386" spans="3:7" x14ac:dyDescent="0.25">
      <c r="C386" s="24">
        <v>7</v>
      </c>
      <c r="D386" s="34" t="str">
        <f>IF('Audit Info'!$E$1="Deutsch",Source!E386,Source!F386)</f>
        <v>Exigences majeures:</v>
      </c>
      <c r="E386" t="s">
        <v>490</v>
      </c>
      <c r="F386" t="s">
        <v>1556</v>
      </c>
    </row>
    <row r="387" spans="3:7" x14ac:dyDescent="0.25">
      <c r="C387" s="24">
        <v>11</v>
      </c>
      <c r="D387" s="34" t="str">
        <f>IF('Audit Info'!$E$1="Deutsch",Source!E387,Source!F387)</f>
        <v>Exigences mineures:</v>
      </c>
      <c r="E387" s="26" t="s">
        <v>3323</v>
      </c>
      <c r="F387" s="26" t="s">
        <v>1558</v>
      </c>
      <c r="G387" s="26"/>
    </row>
    <row r="388" spans="3:7" x14ac:dyDescent="0.25">
      <c r="C388" s="24">
        <v>15</v>
      </c>
      <c r="D388" s="34" t="str">
        <f>IF('Audit Info'!$E$1="Deutsch",Source!E388,Source!F388)</f>
        <v>Recommandations:</v>
      </c>
      <c r="E388" t="s">
        <v>11</v>
      </c>
      <c r="F388" t="s">
        <v>1554</v>
      </c>
    </row>
    <row r="389" spans="3:7" x14ac:dyDescent="0.25">
      <c r="C389" s="24">
        <v>19</v>
      </c>
      <c r="D389" s="34" t="str">
        <f>IF('Audit Info'!$E$1="Deutsch",Source!E389,Source!F389)</f>
        <v>Les réponses suivantes peuvent être données pour les différents points de contrôle:</v>
      </c>
      <c r="E389" t="s">
        <v>15</v>
      </c>
      <c r="F389" t="s">
        <v>1574</v>
      </c>
    </row>
    <row r="390" spans="3:7" x14ac:dyDescent="0.25">
      <c r="C390" s="24">
        <v>21</v>
      </c>
      <c r="D390" s="34" t="str">
        <f>IF('Audit Info'!$E$1="Deutsch",Source!E390,Source!F390)</f>
        <v>Oui</v>
      </c>
      <c r="E390" t="s">
        <v>16</v>
      </c>
      <c r="F390" t="s">
        <v>1575</v>
      </c>
    </row>
    <row r="391" spans="3:7" x14ac:dyDescent="0.25">
      <c r="C391" s="24">
        <v>23</v>
      </c>
      <c r="D391" s="34" t="str">
        <f>IF('Audit Info'!$E$1="Deutsch",Source!E391,Source!F391)</f>
        <v>Non</v>
      </c>
      <c r="E391" t="s">
        <v>18</v>
      </c>
      <c r="F391" t="s">
        <v>1576</v>
      </c>
    </row>
    <row r="392" spans="3:7" x14ac:dyDescent="0.25">
      <c r="C392" s="24">
        <v>25</v>
      </c>
      <c r="D392" s="34" t="str">
        <f>IF('Audit Info'!$E$1="Deutsch",Source!E392,Source!F392)</f>
        <v>Non applicable (N/A)</v>
      </c>
      <c r="E392" t="s">
        <v>20</v>
      </c>
      <c r="F392" t="s">
        <v>1577</v>
      </c>
    </row>
    <row r="393" spans="3:7" x14ac:dyDescent="0.25">
      <c r="C393" s="24">
        <v>30</v>
      </c>
      <c r="D393" s="34" t="str">
        <f>IF('Audit Info'!$E$1="Deutsch",Source!E393,Source!F393)</f>
        <v>Déclaration globale</v>
      </c>
      <c r="E393" s="27" t="s">
        <v>23</v>
      </c>
      <c r="F393" t="s">
        <v>1578</v>
      </c>
    </row>
    <row r="394" spans="3:7" ht="75" x14ac:dyDescent="0.25">
      <c r="C394" s="24">
        <v>31</v>
      </c>
      <c r="D394" s="34" t="str">
        <f>IF('Audit Info'!$E$1="Deutsch",Source!E394,Source!F394)</f>
        <v>Dans les onglets "Deklaration 1/2/3" une déclaration globale par chapitre est possible. Les points de contrôle correspondants dans la checkliste sont ainsi remplis. Les réponses sont inscrites avec un "D" dans les colonnes Oui ou N/A. En conséquence, la colonne Résultat est rempli avec "Ja(D)" (pour un oui) et "N/A(D)".</v>
      </c>
      <c r="E394" s="28" t="s">
        <v>3199</v>
      </c>
      <c r="F394" s="22" t="s">
        <v>3198</v>
      </c>
    </row>
    <row r="395" spans="3:7" x14ac:dyDescent="0.25">
      <c r="C395" s="24">
        <v>33</v>
      </c>
      <c r="D395" s="34" t="str">
        <f>IF('Audit Info'!$E$1="Deutsch",Source!E395,Source!F395)</f>
        <v>Checkliste sur papier ou format électronique:</v>
      </c>
      <c r="E395" t="s">
        <v>25</v>
      </c>
      <c r="F395" t="s">
        <v>1580</v>
      </c>
    </row>
    <row r="396" spans="3:7" x14ac:dyDescent="0.25">
      <c r="D396" s="34" t="str">
        <f>IF('Audit Info'!$E$1="Deutsch",Source!E396,Source!F396)</f>
        <v>Remarque importante pour l'utilisateur</v>
      </c>
      <c r="E396" t="s">
        <v>3083</v>
      </c>
      <c r="F396" t="s">
        <v>3084</v>
      </c>
    </row>
    <row r="397" spans="3:7" ht="60" x14ac:dyDescent="0.25">
      <c r="D397" s="34" t="str">
        <f>IF('Audit Info'!$E$1="Deutsch",Source!E397,Source!F397)</f>
        <v xml:space="preserve">Pour les valeurs issues de la déclaration globale, certaines cellules de la checkliste dans les colonnes "Oui", "N/A" et "Remarque" contiennent des formules. Si l'utilisateur remplace la valeur pré-remplie, il supprime en même temps la formule déposée. </v>
      </c>
      <c r="E397" s="22" t="s">
        <v>3361</v>
      </c>
      <c r="F397" s="22" t="s">
        <v>3362</v>
      </c>
    </row>
    <row r="398" spans="3:7" x14ac:dyDescent="0.25">
      <c r="D398" s="34" t="str">
        <f>IF('Audit Info'!$E$1="Deutsch",Source!E398,Source!F398)</f>
        <v>Cette opération ne peut pas être annulée.</v>
      </c>
      <c r="E398" s="22" t="s">
        <v>3086</v>
      </c>
      <c r="F398" s="22" t="s">
        <v>3085</v>
      </c>
    </row>
    <row r="399" spans="3:7" ht="60" x14ac:dyDescent="0.25">
      <c r="D399" s="34" t="str">
        <f>IF('Audit Info'!$E$1="Deutsch",Source!E399,Source!F399)</f>
        <v>Raison pour laquelle, il faut d'abord remplir les feuilles "Deklaration 1/2/3", afin que les points correspondants dans la checkliste soient pré-remplis avec les données de la déclaration. Ce n'est qu'ensuite qu'il faut remplir les points de la checkliste qui ne contiennent pas encore de résultat.</v>
      </c>
      <c r="E399" s="22" t="s">
        <v>3326</v>
      </c>
      <c r="F399" s="22" t="s">
        <v>3201</v>
      </c>
    </row>
    <row r="400" spans="3:7" ht="135" x14ac:dyDescent="0.25">
      <c r="C400" s="24">
        <v>35</v>
      </c>
      <c r="D400" s="34" t="str">
        <f>IF('Audit Info'!$E$1="Deutsch",Source!E400,Source!F400)</f>
        <v>La checkliste peut être remplie d'une part à la main (version sur papier) ou sous forme digitale à l'aide d'un fichier Excel. La version électronique comprend toutes les formules qui sont nécessaires pour l'évaluation. Pour remplir la checkliste électronique, la réponse (oui, non, non applicable) doit être indroduite. 
Avec la version sur papier, une feuille supplémentaire pour l'évaluation est ajoutée. Le nombre de réponses atteint en oui, non et non applicable doit être ajouté par niveau d'exigence (exigences majeures, exigences mineures, recommandations) et le résultat doit être calculé à la main.</v>
      </c>
      <c r="E400" s="22" t="s">
        <v>3082</v>
      </c>
      <c r="F400" s="22" t="s">
        <v>3200</v>
      </c>
    </row>
    <row r="402" spans="3:6" x14ac:dyDescent="0.25">
      <c r="E402" s="7"/>
      <c r="F402" s="7"/>
    </row>
    <row r="405" spans="3:6" x14ac:dyDescent="0.25">
      <c r="C405" s="23" t="s">
        <v>1582</v>
      </c>
    </row>
    <row r="406" spans="3:6" x14ac:dyDescent="0.25">
      <c r="C406" s="24">
        <v>21</v>
      </c>
      <c r="D406" s="34" t="str">
        <f>IF('Audit Info'!$E$1="Deutsch",Source!E406,Source!F406)</f>
        <v>L'exigence est intégralement remplie</v>
      </c>
      <c r="E406" t="s">
        <v>17</v>
      </c>
      <c r="F406" t="s">
        <v>1583</v>
      </c>
    </row>
    <row r="407" spans="3:6" x14ac:dyDescent="0.25">
      <c r="C407" s="24">
        <v>23</v>
      </c>
      <c r="D407" s="34" t="str">
        <f>IF('Audit Info'!$E$1="Deutsch",Source!E407,Source!F407)</f>
        <v>L'exigence n'est pas intégralement remplie</v>
      </c>
      <c r="E407" t="s">
        <v>19</v>
      </c>
      <c r="F407" t="s">
        <v>1584</v>
      </c>
    </row>
    <row r="408" spans="3:6" x14ac:dyDescent="0.25">
      <c r="C408" s="24">
        <v>25</v>
      </c>
      <c r="D408" s="34" t="str">
        <f>IF('Audit Info'!$E$1="Deutsch",Source!E408,Source!F408)</f>
        <v>L'exigence n'a aucune signification pour l'exploitation</v>
      </c>
      <c r="E408" t="s">
        <v>21</v>
      </c>
      <c r="F408" t="s">
        <v>1585</v>
      </c>
    </row>
    <row r="409" spans="3:6" ht="150" x14ac:dyDescent="0.25">
      <c r="C409" s="24">
        <v>27</v>
      </c>
      <c r="D409" s="34" t="str">
        <f>IF('Audit Info'!$E$1="Deutsch",Source!E409,Source!F409)</f>
        <v>Pour certains points de contrôle on trouve la remarque "pas N/A" à la fin du texte des exigences. Cela signifie que le point de contrôle correspondant ne peut pas être jugé "non applicable" selon les directives de GLOBALGAP et que la réponse doit obligatoirement être "oui" ou "non". Si un point de contrôle avec la remarque "pas N/A" n'a aucune signification pour l'exploitation, il faut réponde au point de contrôle correspondant par "oui". Pour ces points, la case "non applicable" est grisée dans la checkliste, resp. bloquée.</v>
      </c>
      <c r="E409" s="22" t="s">
        <v>22</v>
      </c>
      <c r="F409" s="22" t="s">
        <v>1586</v>
      </c>
    </row>
    <row r="410" spans="3:6" x14ac:dyDescent="0.25">
      <c r="D410" s="26"/>
      <c r="E410" s="26"/>
      <c r="F410" s="26"/>
    </row>
    <row r="414" spans="3:6" x14ac:dyDescent="0.25">
      <c r="C414" s="23" t="s">
        <v>1587</v>
      </c>
    </row>
    <row r="415" spans="3:6" x14ac:dyDescent="0.25">
      <c r="C415" s="24">
        <v>7</v>
      </c>
      <c r="D415" s="34" t="str">
        <f>IF('Audit Info'!$E$1="Deutsch",Source!E415,Source!F415)</f>
        <v>En trame de fond rouge dans la checkliste, abréviation ++</v>
      </c>
      <c r="E415" t="s">
        <v>4</v>
      </c>
      <c r="F415" t="s">
        <v>1588</v>
      </c>
    </row>
    <row r="416" spans="3:6" x14ac:dyDescent="0.25">
      <c r="C416" s="24">
        <v>9</v>
      </c>
      <c r="D416" s="34" t="str">
        <f>IF('Audit Info'!$E$1="Deutsch",Source!E416,Source!F416)</f>
        <v>Ces points de contrôle doivent être remplis à 100%</v>
      </c>
      <c r="E416" t="s">
        <v>6</v>
      </c>
      <c r="F416" t="s">
        <v>1589</v>
      </c>
    </row>
    <row r="417" spans="3:6" x14ac:dyDescent="0.25">
      <c r="C417" s="24">
        <v>11</v>
      </c>
      <c r="D417" s="34" t="str">
        <f>IF('Audit Info'!$E$1="Deutsch",Source!E417,Source!F417)</f>
        <v>En trame de fond jaune dans la checkliste, abréviation +</v>
      </c>
      <c r="E417" s="22" t="s">
        <v>8</v>
      </c>
      <c r="F417" t="s">
        <v>1590</v>
      </c>
    </row>
    <row r="418" spans="3:6" x14ac:dyDescent="0.25">
      <c r="C418" s="24">
        <v>13</v>
      </c>
      <c r="D418" s="34" t="str">
        <f>IF('Audit Info'!$E$1="Deutsch",Source!E418,Source!F418)</f>
        <v>Ces points de contrôle doivent être remplis à 95%</v>
      </c>
      <c r="E418" t="s">
        <v>10</v>
      </c>
      <c r="F418" t="s">
        <v>1591</v>
      </c>
    </row>
    <row r="419" spans="3:6" x14ac:dyDescent="0.25">
      <c r="C419" s="24">
        <v>15</v>
      </c>
      <c r="D419" s="34" t="str">
        <f>IF('Audit Info'!$E$1="Deutsch",Source!E419,Source!F419)</f>
        <v>En trame de fond vert dans la checkliste, abréviation +-</v>
      </c>
      <c r="E419" t="s">
        <v>12</v>
      </c>
      <c r="F419" t="s">
        <v>1592</v>
      </c>
    </row>
    <row r="420" spans="3:6" x14ac:dyDescent="0.25">
      <c r="C420" s="24">
        <v>17</v>
      </c>
      <c r="D420" s="34" t="str">
        <f>IF('Audit Info'!$E$1="Deutsch",Source!E420,Source!F420)</f>
        <v>Pas de niveau d'accomplissement exigé</v>
      </c>
      <c r="E420" t="s">
        <v>14</v>
      </c>
      <c r="F420" t="s">
        <v>1593</v>
      </c>
    </row>
    <row r="421" spans="3:6" x14ac:dyDescent="0.25">
      <c r="D421" s="34"/>
    </row>
    <row r="422" spans="3:6" x14ac:dyDescent="0.25">
      <c r="D422" s="34"/>
    </row>
    <row r="423" spans="3:6" x14ac:dyDescent="0.25">
      <c r="D423" s="34"/>
    </row>
    <row r="424" spans="3:6" x14ac:dyDescent="0.25">
      <c r="D424" s="34"/>
    </row>
    <row r="425" spans="3:6" x14ac:dyDescent="0.25">
      <c r="D425" s="34"/>
    </row>
    <row r="426" spans="3:6" x14ac:dyDescent="0.25">
      <c r="C426" s="23" t="s">
        <v>1594</v>
      </c>
      <c r="D426" s="34"/>
    </row>
    <row r="427" spans="3:6" x14ac:dyDescent="0.25">
      <c r="C427" s="23"/>
      <c r="D427" s="34" t="str">
        <f>IF('Audit Info'!$E$1="Deutsch",Source!E427,Source!F427)</f>
        <v>Admission</v>
      </c>
      <c r="E427" t="s">
        <v>2012</v>
      </c>
      <c r="F427" t="s">
        <v>2013</v>
      </c>
    </row>
    <row r="428" spans="3:6" x14ac:dyDescent="0.25">
      <c r="C428" s="23"/>
      <c r="D428" s="34" t="str">
        <f>IF('Audit Info'!$E$1="Deutsch",Source!E428,Source!F428)</f>
        <v>Surveillance</v>
      </c>
      <c r="E428" t="s">
        <v>2014</v>
      </c>
      <c r="F428" t="s">
        <v>2015</v>
      </c>
    </row>
    <row r="429" spans="3:6" x14ac:dyDescent="0.25">
      <c r="C429" s="23"/>
      <c r="D429" s="34" t="str">
        <f>IF('Audit Info'!$E$1="Deutsch",Source!E429,Source!F429)</f>
        <v>Re-certification</v>
      </c>
      <c r="E429" t="s">
        <v>2016</v>
      </c>
      <c r="F429" t="s">
        <v>2017</v>
      </c>
    </row>
    <row r="430" spans="3:6" x14ac:dyDescent="0.25">
      <c r="C430" s="24">
        <v>1</v>
      </c>
      <c r="D430" s="34" t="str">
        <f>IF('Audit Info'!$E$1="Deutsch",Source!E430,Source!F430)</f>
        <v>Date:</v>
      </c>
      <c r="E430" t="s">
        <v>63</v>
      </c>
      <c r="F430" t="s">
        <v>1562</v>
      </c>
    </row>
    <row r="431" spans="3:6" x14ac:dyDescent="0.25">
      <c r="C431" s="24">
        <v>3</v>
      </c>
      <c r="D431" s="34" t="str">
        <f>IF('Audit Info'!$E$1="Deutsch",Source!E431,Source!F431)</f>
        <v>Lieu:</v>
      </c>
      <c r="E431" t="s">
        <v>1595</v>
      </c>
      <c r="F431" t="s">
        <v>1596</v>
      </c>
    </row>
    <row r="432" spans="3:6" x14ac:dyDescent="0.25">
      <c r="C432" s="24">
        <v>5</v>
      </c>
      <c r="D432" s="34" t="str">
        <f>IF('Audit Info'!$E$1="Deutsch",Source!E432,Source!F432)</f>
        <v>Entreprise:</v>
      </c>
      <c r="E432" t="s">
        <v>1597</v>
      </c>
      <c r="F432" t="s">
        <v>1598</v>
      </c>
    </row>
    <row r="433" spans="2:6" x14ac:dyDescent="0.25">
      <c r="C433" s="24">
        <v>6</v>
      </c>
      <c r="D433" s="34">
        <f>IF('Audit Info'!$E$1="Deutsch",Source!E433,Source!F433)</f>
        <v>0</v>
      </c>
    </row>
    <row r="434" spans="2:6" x14ac:dyDescent="0.25">
      <c r="C434" s="24">
        <v>7</v>
      </c>
      <c r="D434" s="34" t="str">
        <f>IF('Audit Info'!$E$1="Deutsch",Source!E434,Source!F434)</f>
        <v>Nom:</v>
      </c>
      <c r="E434" t="s">
        <v>97</v>
      </c>
      <c r="F434" t="s">
        <v>1599</v>
      </c>
    </row>
    <row r="435" spans="2:6" x14ac:dyDescent="0.25">
      <c r="C435" s="24">
        <v>8</v>
      </c>
      <c r="D435" s="34" t="str">
        <f>IF('Audit Info'!$E$1="Deutsch",Source!E435,Source!F435)</f>
        <v>Rue:</v>
      </c>
      <c r="E435" t="s">
        <v>1600</v>
      </c>
      <c r="F435" t="s">
        <v>1601</v>
      </c>
    </row>
    <row r="436" spans="2:6" x14ac:dyDescent="0.25">
      <c r="C436" s="24">
        <v>9</v>
      </c>
      <c r="D436" s="34" t="str">
        <f>IF('Audit Info'!$E$1="Deutsch",Source!E436,Source!F436)</f>
        <v>NPA/lieu:</v>
      </c>
      <c r="E436" t="s">
        <v>1602</v>
      </c>
      <c r="F436" t="s">
        <v>1603</v>
      </c>
    </row>
    <row r="437" spans="2:6" x14ac:dyDescent="0.25">
      <c r="B437" s="105" t="b">
        <v>1</v>
      </c>
      <c r="C437" s="24">
        <v>10</v>
      </c>
      <c r="D437" s="34" t="str">
        <f>IF('Audit Info'!$E$1="Deutsch",Source!E437,Source!F437)</f>
        <v>Type d'audit:</v>
      </c>
      <c r="E437" t="s">
        <v>1604</v>
      </c>
      <c r="F437" t="s">
        <v>1605</v>
      </c>
    </row>
    <row r="438" spans="2:6" x14ac:dyDescent="0.25">
      <c r="D438" s="34" t="str">
        <f>IF('Audit Info'!$E$1="Deutsch",Source!E438,Source!F438)</f>
        <v>Type d'audit</v>
      </c>
      <c r="E438" t="s">
        <v>3054</v>
      </c>
      <c r="F438" t="s">
        <v>3055</v>
      </c>
    </row>
    <row r="439" spans="2:6" x14ac:dyDescent="0.25">
      <c r="C439" s="24">
        <v>11</v>
      </c>
      <c r="D439" s="34" t="str">
        <f>IF('Audit Info'!$E$1="Deutsch",Source!E439,Source!F439)</f>
        <v>Produits dans le domaine Suisse Garantie:</v>
      </c>
      <c r="E439" t="s">
        <v>1606</v>
      </c>
      <c r="F439" t="s">
        <v>1607</v>
      </c>
    </row>
    <row r="440" spans="2:6" x14ac:dyDescent="0.25">
      <c r="C440" s="24">
        <v>20</v>
      </c>
      <c r="D440" s="34" t="str">
        <f>IF('Audit Info'!$E$1="Deutsch",Source!E440,Source!F440)</f>
        <v>Légende:</v>
      </c>
      <c r="E440" t="s">
        <v>1608</v>
      </c>
      <c r="F440" t="s">
        <v>1609</v>
      </c>
    </row>
    <row r="441" spans="2:6" x14ac:dyDescent="0.25">
      <c r="C441" s="24">
        <v>27</v>
      </c>
      <c r="D441" s="34" t="str">
        <f>IF('Audit Info'!$E$1="Deutsch",Source!E441,Source!F441)</f>
        <v>A: Généralités</v>
      </c>
      <c r="E441" t="s">
        <v>1610</v>
      </c>
      <c r="F441" t="s">
        <v>1611</v>
      </c>
    </row>
    <row r="442" spans="2:6" x14ac:dyDescent="0.25">
      <c r="C442" s="24">
        <v>28</v>
      </c>
      <c r="D442" s="34" t="str">
        <f>IF('Audit Info'!$E$1="Deutsch",Source!E442,Source!F442)</f>
        <v>Indications générales, règlement sectoriel et état de l’information</v>
      </c>
      <c r="E442" t="s">
        <v>3183</v>
      </c>
      <c r="F442" t="s">
        <v>3184</v>
      </c>
    </row>
    <row r="443" spans="2:6" x14ac:dyDescent="0.25">
      <c r="C443" s="24">
        <v>29</v>
      </c>
      <c r="D443" s="34" t="str">
        <f>IF('Audit Info'!$E$1="Deutsch",Source!E443,Source!F443)</f>
        <v>Objet du contrôle</v>
      </c>
      <c r="E443" t="s">
        <v>1614</v>
      </c>
      <c r="F443" t="s">
        <v>1615</v>
      </c>
    </row>
    <row r="444" spans="2:6" x14ac:dyDescent="0.25">
      <c r="C444" s="24">
        <v>31</v>
      </c>
      <c r="D444" s="34" t="str">
        <f>IF('Audit Info'!$E$1="Deutsch",Source!E444,Source!F444)</f>
        <v>L’entreprise est en possession des versions actuelles du règlement général AMS et du règlement sectoriel.</v>
      </c>
      <c r="E444" t="s">
        <v>1617</v>
      </c>
      <c r="F444" t="s">
        <v>1618</v>
      </c>
    </row>
    <row r="445" spans="2:6" x14ac:dyDescent="0.25">
      <c r="C445" s="24">
        <v>32</v>
      </c>
      <c r="D445" s="34" t="str">
        <f>IF('Audit Info'!$E$1="Deutsch",Source!E445,Source!F445)</f>
        <v>Les responsables et les collaborateurs concernés disposent des informations / instructions nécessaires sur le programme Suisse Garantie (séparation des différents types de produits / étiquetage).</v>
      </c>
      <c r="E445" t="s">
        <v>1620</v>
      </c>
      <c r="F445" t="s">
        <v>1621</v>
      </c>
    </row>
    <row r="446" spans="2:6" x14ac:dyDescent="0.25">
      <c r="C446" s="24">
        <v>33</v>
      </c>
      <c r="D446" s="34" t="str">
        <f>IF('Audit Info'!$E$1="Deutsch",Source!E446,Source!F446)</f>
        <v>Points en suspens / Prescriptions découlant de l’audit précédent</v>
      </c>
      <c r="E446" t="s">
        <v>1622</v>
      </c>
      <c r="F446" t="s">
        <v>1623</v>
      </c>
    </row>
    <row r="447" spans="2:6" x14ac:dyDescent="0.25">
      <c r="C447" s="24">
        <v>34</v>
      </c>
      <c r="D447" s="34" t="str">
        <f>IF('Audit Info'!$E$1="Deutsch",Source!E447,Source!F447)</f>
        <v>Le précédent audit n’a débouché sur aucune mesure à prendre / les points en suspens ont été réglés dans les délais impartis.</v>
      </c>
      <c r="E447" t="s">
        <v>1625</v>
      </c>
      <c r="F447" t="s">
        <v>1626</v>
      </c>
    </row>
    <row r="448" spans="2:6" x14ac:dyDescent="0.25">
      <c r="C448" s="24">
        <v>35</v>
      </c>
      <c r="D448" s="34" t="str">
        <f>IF('Audit Info'!$E$1="Deutsch",Source!E448,Source!F448)</f>
        <v>Systèmes de communication</v>
      </c>
      <c r="E448" t="s">
        <v>1627</v>
      </c>
      <c r="F448" t="s">
        <v>1628</v>
      </c>
    </row>
    <row r="449" spans="3:6" x14ac:dyDescent="0.25">
      <c r="C449" s="24">
        <v>36</v>
      </c>
      <c r="D449" s="34" t="str">
        <f>IF('Audit Info'!$E$1="Deutsch",Source!E449,Source!F449)</f>
        <v>La communication de l’entreprise reflète les contenus des documents de référence Suisse Garantie. Ils ne comportent pas d’affirmations erronées ou trompeuses.</v>
      </c>
      <c r="E449" t="s">
        <v>1630</v>
      </c>
      <c r="F449" t="s">
        <v>1631</v>
      </c>
    </row>
    <row r="450" spans="3:6" x14ac:dyDescent="0.25">
      <c r="C450" s="24">
        <v>37</v>
      </c>
      <c r="D450" s="34" t="str">
        <f>IF('Audit Info'!$E$1="Deutsch",Source!E450,Source!F450)</f>
        <v>Réclamations au sujet de Suisse Garantie</v>
      </c>
      <c r="E450" t="s">
        <v>1632</v>
      </c>
      <c r="F450" t="s">
        <v>1633</v>
      </c>
    </row>
    <row r="451" spans="3:6" x14ac:dyDescent="0.25">
      <c r="C451" s="24">
        <v>38</v>
      </c>
      <c r="D451" s="34" t="str">
        <f>IF('Audit Info'!$E$1="Deutsch",Source!E451,Source!F451)</f>
        <v>Il existe une procédure d’enregistrement et de traitement des réclamations efficace.</v>
      </c>
      <c r="E451" t="s">
        <v>1635</v>
      </c>
      <c r="F451" t="s">
        <v>1636</v>
      </c>
    </row>
    <row r="452" spans="3:6" x14ac:dyDescent="0.25">
      <c r="C452" s="24">
        <v>39</v>
      </c>
      <c r="D452" s="104" t="str">
        <f>IF('Audit Info'!$E$1="Deutsch",Source!E452,Source!F452)</f>
        <v>Systèmes de gestion *</v>
      </c>
      <c r="E452" t="s">
        <v>1637</v>
      </c>
      <c r="F452" t="s">
        <v>1638</v>
      </c>
    </row>
    <row r="453" spans="3:6" x14ac:dyDescent="0.25">
      <c r="C453" s="24">
        <v>40</v>
      </c>
      <c r="D453" s="104" t="str">
        <f>IF('Audit Info'!$E$1="Deutsch",Source!E453,Source!F453)</f>
        <v>* pertinent seulement en présence d’un système certifié d’AQ  ou d’un plan HACCP</v>
      </c>
      <c r="E453" t="s">
        <v>1639</v>
      </c>
      <c r="F453" t="s">
        <v>1640</v>
      </c>
    </row>
    <row r="454" spans="3:6" x14ac:dyDescent="0.25">
      <c r="C454" s="24">
        <v>41</v>
      </c>
      <c r="D454" s="104" t="str">
        <f>IF('Audit Info'!$E$1="Deutsch",Source!E454,Source!F454)</f>
        <v>Les exigences Suisse Garantie sont intégrées dans le système de gestion.</v>
      </c>
      <c r="E454" t="s">
        <v>1642</v>
      </c>
      <c r="F454" t="s">
        <v>1643</v>
      </c>
    </row>
    <row r="455" spans="3:6" x14ac:dyDescent="0.25">
      <c r="C455" s="24">
        <v>42</v>
      </c>
      <c r="D455" s="104" t="str">
        <f>IF('Audit Info'!$E$1="Deutsch",Source!E455,Source!F455)</f>
        <v>Des audits internes relatifs aux exigences figurant dans les documents Suisse Garantie sont effectués.</v>
      </c>
      <c r="E455" t="s">
        <v>1645</v>
      </c>
      <c r="F455" t="s">
        <v>1646</v>
      </c>
    </row>
    <row r="456" spans="3:6" x14ac:dyDescent="0.25">
      <c r="C456" s="24">
        <v>44</v>
      </c>
      <c r="D456" s="34" t="str">
        <f>IF('Audit Info'!$E$1="Deutsch",Source!E456,Source!F456)</f>
        <v>B. Exigences recoupant le règlement sectoriel (RG &amp; MP)</v>
      </c>
      <c r="E456" t="s">
        <v>1647</v>
      </c>
      <c r="F456" t="s">
        <v>1648</v>
      </c>
    </row>
    <row r="457" spans="3:6" x14ac:dyDescent="0.25">
      <c r="C457" s="24">
        <v>45</v>
      </c>
      <c r="D457" s="34" t="str">
        <f>IF('Audit Info'!$E$1="Deutsch",Source!E457,Source!F457)</f>
        <v>Étiquetage</v>
      </c>
      <c r="E457" t="s">
        <v>1649</v>
      </c>
      <c r="F457" t="s">
        <v>1650</v>
      </c>
    </row>
    <row r="458" spans="3:6" x14ac:dyDescent="0.25">
      <c r="C458" s="24">
        <v>46</v>
      </c>
      <c r="D458" s="34" t="str">
        <f>IF('Audit Info'!$E$1="Deutsch",Source!E458,Source!F458)</f>
        <v>Art.</v>
      </c>
      <c r="E458" t="s">
        <v>1651</v>
      </c>
      <c r="F458" t="s">
        <v>1651</v>
      </c>
    </row>
    <row r="459" spans="3:6" ht="60" x14ac:dyDescent="0.25">
      <c r="C459" s="24">
        <v>48</v>
      </c>
      <c r="D459" s="34" t="str">
        <f>IF('Audit Info'!$E$1="Deutsch",Source!E459,Source!F459)</f>
        <v>RG
3.1.1
6.3 
&amp; MP</v>
      </c>
      <c r="E459" s="22" t="s">
        <v>1653</v>
      </c>
      <c r="F459" s="22" t="s">
        <v>1654</v>
      </c>
    </row>
    <row r="460" spans="3:6" ht="45" x14ac:dyDescent="0.25">
      <c r="C460" s="24">
        <v>49</v>
      </c>
      <c r="D460" s="34" t="str">
        <f>IF('Audit Info'!$E$1="Deutsch",Source!E460,Source!F460)</f>
        <v>RG
3.1.1 
&amp; MP</v>
      </c>
      <c r="E460" s="22" t="s">
        <v>1656</v>
      </c>
      <c r="F460" s="22" t="s">
        <v>1657</v>
      </c>
    </row>
    <row r="461" spans="3:6" ht="26.25" x14ac:dyDescent="0.25">
      <c r="C461" s="24">
        <v>51</v>
      </c>
      <c r="D461" s="34" t="str">
        <f>IF('Audit Info'!$E$1="Deutsch",Source!E461,Source!F461)</f>
        <v>RG
3.1.1</v>
      </c>
      <c r="E461" s="30" t="s">
        <v>1658</v>
      </c>
      <c r="F461" s="30" t="s">
        <v>1659</v>
      </c>
    </row>
    <row r="462" spans="3:6" x14ac:dyDescent="0.25">
      <c r="C462" s="24">
        <v>52</v>
      </c>
      <c r="D462" s="34" t="str">
        <f>IF('Audit Info'!$E$1="Deutsch",Source!E462,Source!F462)</f>
        <v>Exigences communes pour la provenance, la transformation, les PER et les OGM (y c. ajouts du secteur)</v>
      </c>
      <c r="E462" t="s">
        <v>1660</v>
      </c>
      <c r="F462" t="s">
        <v>1661</v>
      </c>
    </row>
    <row r="463" spans="3:6" x14ac:dyDescent="0.25">
      <c r="C463" s="24">
        <v>53</v>
      </c>
      <c r="D463" s="34" t="str">
        <f>IF('Audit Info'!$E$1="Deutsch",Source!E463,Source!F463)</f>
        <v>Art.</v>
      </c>
      <c r="E463" t="s">
        <v>1651</v>
      </c>
      <c r="F463" t="s">
        <v>1651</v>
      </c>
    </row>
    <row r="464" spans="3:6" ht="60" x14ac:dyDescent="0.25">
      <c r="C464" s="24">
        <v>55</v>
      </c>
      <c r="D464" s="34" t="str">
        <f>IF('Audit Info'!$E$1="Deutsch",Source!E464,Source!F464)</f>
        <v>RG
3.1.1 
&amp; RS
 3.2.1</v>
      </c>
      <c r="E464" s="22" t="s">
        <v>1663</v>
      </c>
      <c r="F464" s="22" t="s">
        <v>1664</v>
      </c>
    </row>
    <row r="465" spans="3:6" ht="60" x14ac:dyDescent="0.25">
      <c r="C465" s="24">
        <v>58</v>
      </c>
      <c r="D465" s="34" t="str">
        <f>IF('Audit Info'!$E$1="Deutsch",Source!E465,Source!F465)</f>
        <v>RG
3.1.1 
&amp; RS
 3.2.1</v>
      </c>
      <c r="E465" s="22" t="s">
        <v>1663</v>
      </c>
      <c r="F465" s="22" t="s">
        <v>1664</v>
      </c>
    </row>
    <row r="466" spans="3:6" x14ac:dyDescent="0.25">
      <c r="C466" s="24">
        <v>77</v>
      </c>
      <c r="D466" s="34" t="str">
        <f>IF('Audit Info'!$E$1="Deutsch",Source!E466,Source!F466)</f>
        <v>Art.</v>
      </c>
      <c r="E466" t="s">
        <v>1651</v>
      </c>
      <c r="F466" t="s">
        <v>1651</v>
      </c>
    </row>
    <row r="467" spans="3:6" ht="60" x14ac:dyDescent="0.25">
      <c r="C467" s="24">
        <v>79</v>
      </c>
      <c r="D467" s="34" t="str">
        <f>IF('Audit Info'!$E$1="Deutsch",Source!E467,Source!F467)</f>
        <v>RG
3.1.1
&amp; RS
3.2.1</v>
      </c>
      <c r="E467" s="22" t="s">
        <v>1667</v>
      </c>
      <c r="F467" s="22" t="s">
        <v>1668</v>
      </c>
    </row>
    <row r="468" spans="3:6" x14ac:dyDescent="0.25">
      <c r="C468" s="24">
        <v>82</v>
      </c>
      <c r="D468" s="34" t="str">
        <f>IF('Audit Info'!$E$1="Deutsch",Source!E468,Source!F468)</f>
        <v>C. Exigences sectorielles spécifiques</v>
      </c>
      <c r="E468" t="s">
        <v>1669</v>
      </c>
      <c r="F468" t="s">
        <v>1670</v>
      </c>
    </row>
    <row r="469" spans="3:6" x14ac:dyDescent="0.25">
      <c r="C469" s="24">
        <v>83</v>
      </c>
      <c r="D469" s="34" t="str">
        <f>IF('Audit Info'!$E$1="Deutsch",Source!E469,Source!F469)</f>
        <v>Exigences au niveau de la production de plantes d'ornement et plantes de pépinières</v>
      </c>
      <c r="E469" t="s">
        <v>1672</v>
      </c>
      <c r="F469" t="s">
        <v>1673</v>
      </c>
    </row>
    <row r="470" spans="3:6" x14ac:dyDescent="0.25">
      <c r="C470" s="24">
        <v>84</v>
      </c>
      <c r="D470" s="34" t="str">
        <f>IF('Audit Info'!$E$1="Deutsch",Source!E470,Source!F470)</f>
        <v>Art.</v>
      </c>
      <c r="E470" t="s">
        <v>1651</v>
      </c>
      <c r="F470" t="s">
        <v>1651</v>
      </c>
    </row>
    <row r="471" spans="3:6" ht="30" x14ac:dyDescent="0.25">
      <c r="C471" s="24">
        <v>86</v>
      </c>
      <c r="D471" s="34" t="str">
        <f>IF('Audit Info'!$E$1="Deutsch",Source!E471,Source!F471)</f>
        <v>RS
3.2.2</v>
      </c>
      <c r="E471" s="22" t="s">
        <v>1675</v>
      </c>
      <c r="F471" s="22" t="s">
        <v>1676</v>
      </c>
    </row>
    <row r="472" spans="3:6" ht="30" x14ac:dyDescent="0.25">
      <c r="C472" s="24">
        <v>87</v>
      </c>
      <c r="D472" s="34" t="str">
        <f>IF('Audit Info'!$E$1="Deutsch",Source!E472,Source!F472)</f>
        <v>RS
3.2.2</v>
      </c>
      <c r="E472" s="22" t="s">
        <v>1675</v>
      </c>
      <c r="F472" s="22" t="s">
        <v>1676</v>
      </c>
    </row>
    <row r="473" spans="3:6" x14ac:dyDescent="0.25">
      <c r="C473" s="24">
        <v>88</v>
      </c>
      <c r="D473" s="34" t="str">
        <f>IF('Audit Info'!$E$1="Deutsch",Source!E473,Source!F473)</f>
        <v>Exigences pour la transformation et la vente</v>
      </c>
      <c r="E473" s="3" t="s">
        <v>1677</v>
      </c>
      <c r="F473" t="s">
        <v>1678</v>
      </c>
    </row>
    <row r="474" spans="3:6" x14ac:dyDescent="0.25">
      <c r="C474" s="24">
        <v>89</v>
      </c>
      <c r="D474" s="34" t="str">
        <f>IF('Audit Info'!$E$1="Deutsch",Source!E474,Source!F474)</f>
        <v>Art.</v>
      </c>
      <c r="E474" t="s">
        <v>1651</v>
      </c>
      <c r="F474" t="s">
        <v>1651</v>
      </c>
    </row>
    <row r="475" spans="3:6" ht="60" x14ac:dyDescent="0.25">
      <c r="C475" s="24">
        <v>91</v>
      </c>
      <c r="D475" s="34" t="str">
        <f>IF('Audit Info'!$E$1="Deutsch",Source!E475,Source!F475)</f>
        <v>RG
3.1.1
&amp; RS
3.3.1</v>
      </c>
      <c r="E475" s="22" t="s">
        <v>1680</v>
      </c>
      <c r="F475" s="22" t="s">
        <v>1681</v>
      </c>
    </row>
    <row r="476" spans="3:6" x14ac:dyDescent="0.25">
      <c r="C476" s="24">
        <v>94</v>
      </c>
      <c r="D476" s="34">
        <f>IF('Audit Info'!$E$1="Deutsch",Source!E476,Source!F476)</f>
        <v>0</v>
      </c>
    </row>
    <row r="477" spans="3:6" ht="39" x14ac:dyDescent="0.25">
      <c r="C477" s="24">
        <v>96</v>
      </c>
      <c r="D477" s="34" t="str">
        <f>IF('Audit Info'!$E$1="Deutsch",Source!E477,Source!F477)</f>
        <v>RG 3.1.1
&amp; 
RS 3.3.1</v>
      </c>
      <c r="E477" s="7" t="s">
        <v>1682</v>
      </c>
      <c r="F477" s="7" t="s">
        <v>1683</v>
      </c>
    </row>
    <row r="478" spans="3:6" x14ac:dyDescent="0.25">
      <c r="C478" s="24">
        <v>98</v>
      </c>
      <c r="D478" s="34" t="str">
        <f>IF('Audit Info'!$E$1="Deutsch",Source!E478,Source!F478)</f>
        <v>D. Traçabilité qualitative dans l’entreprise</v>
      </c>
      <c r="E478" t="s">
        <v>1684</v>
      </c>
      <c r="F478" t="s">
        <v>1685</v>
      </c>
    </row>
    <row r="479" spans="3:6" x14ac:dyDescent="0.25">
      <c r="C479" s="24">
        <v>99</v>
      </c>
      <c r="D479" s="34" t="str">
        <f>IF('Audit Info'!$E$1="Deutsch",Source!E479,Source!F479)</f>
        <v>Ce contrôle n’est pas nécessaire si toutes les matières premières utilisées dans l’entreprise satisfont aux exigences Suisse Garantie</v>
      </c>
      <c r="E479" t="s">
        <v>1686</v>
      </c>
      <c r="F479" t="s">
        <v>1687</v>
      </c>
    </row>
    <row r="480" spans="3:6" x14ac:dyDescent="0.25">
      <c r="C480" s="24">
        <v>101</v>
      </c>
      <c r="D480" s="34" t="str">
        <f>IF('Audit Info'!$E$1="Deutsch",Source!E480,Source!F480)</f>
        <v>Étape de production</v>
      </c>
      <c r="E480" t="s">
        <v>1688</v>
      </c>
      <c r="F480" t="s">
        <v>1689</v>
      </c>
    </row>
    <row r="481" spans="3:6" x14ac:dyDescent="0.25">
      <c r="C481" s="24">
        <v>103</v>
      </c>
      <c r="D481" s="34" t="str">
        <f>IF('Audit Info'!$E$1="Deutsch",Source!E481,Source!F481)</f>
        <v>Vente</v>
      </c>
      <c r="E481" t="s">
        <v>1690</v>
      </c>
      <c r="F481" t="s">
        <v>1691</v>
      </c>
    </row>
    <row r="482" spans="3:6" x14ac:dyDescent="0.25">
      <c r="C482" s="24">
        <v>107</v>
      </c>
      <c r="D482" s="34" t="str">
        <f>IF('Audit Info'!$E$1="Deutsch",Source!E482,Source!F482)</f>
        <v>Réception / Achat</v>
      </c>
      <c r="E482" t="s">
        <v>1692</v>
      </c>
      <c r="F482" t="s">
        <v>1693</v>
      </c>
    </row>
    <row r="483" spans="3:6" x14ac:dyDescent="0.25">
      <c r="C483" s="24">
        <v>108</v>
      </c>
      <c r="D483" s="34" t="str">
        <f>IF('Audit Info'!$E$1="Deutsch",Source!E483,Source!F483)</f>
        <v>Remarques:</v>
      </c>
      <c r="E483" t="s">
        <v>147</v>
      </c>
      <c r="F483" t="s">
        <v>1694</v>
      </c>
    </row>
    <row r="484" spans="3:6" x14ac:dyDescent="0.25">
      <c r="C484" s="24">
        <v>109</v>
      </c>
      <c r="D484" s="34" t="str">
        <f>IF('Audit Info'!$E$1="Deutsch",Source!E484,Source!F484)</f>
        <v>Art.</v>
      </c>
      <c r="E484" t="s">
        <v>1651</v>
      </c>
      <c r="F484" t="s">
        <v>1651</v>
      </c>
    </row>
    <row r="485" spans="3:6" ht="30" x14ac:dyDescent="0.25">
      <c r="C485" s="24">
        <v>111</v>
      </c>
      <c r="D485" s="34" t="str">
        <f>IF('Audit Info'!$E$1="Deutsch",Source!E485,Source!F485)</f>
        <v>RG
3.1.1</v>
      </c>
      <c r="E485" s="22" t="s">
        <v>1658</v>
      </c>
      <c r="F485" s="22" t="s">
        <v>1659</v>
      </c>
    </row>
    <row r="486" spans="3:6" x14ac:dyDescent="0.25">
      <c r="C486" s="24">
        <v>114</v>
      </c>
      <c r="D486" s="34" t="str">
        <f>IF('Audit Info'!$E$1="Deutsch",Source!E486,Source!F486)</f>
        <v>E. Traçabilité quantitative (contrôle du flux de marchandises)</v>
      </c>
      <c r="E486" t="s">
        <v>1695</v>
      </c>
      <c r="F486" t="s">
        <v>1696</v>
      </c>
    </row>
    <row r="487" spans="3:6" x14ac:dyDescent="0.25">
      <c r="C487" s="24">
        <v>116</v>
      </c>
      <c r="D487" s="34" t="str">
        <f>IF('Audit Info'!$E$1="Deutsch",Source!E487,Source!F487)</f>
        <v>Art.</v>
      </c>
      <c r="E487" t="s">
        <v>1651</v>
      </c>
      <c r="F487" t="s">
        <v>1651</v>
      </c>
    </row>
    <row r="488" spans="3:6" ht="30" x14ac:dyDescent="0.25">
      <c r="C488" s="24">
        <v>118</v>
      </c>
      <c r="D488" s="34" t="str">
        <f>IF('Audit Info'!$E$1="Deutsch",Source!E488,Source!F488)</f>
        <v>RG
3.1.1</v>
      </c>
      <c r="E488" s="22" t="s">
        <v>1658</v>
      </c>
      <c r="F488" s="22" t="s">
        <v>1659</v>
      </c>
    </row>
    <row r="489" spans="3:6" ht="30" x14ac:dyDescent="0.25">
      <c r="C489" s="24">
        <v>119</v>
      </c>
      <c r="D489" s="34" t="str">
        <f>IF('Audit Info'!$E$1="Deutsch",Source!E489,Source!F489)</f>
        <v>RG
3.1.1</v>
      </c>
      <c r="E489" s="22" t="s">
        <v>1658</v>
      </c>
      <c r="F489" s="22" t="s">
        <v>1659</v>
      </c>
    </row>
    <row r="490" spans="3:6" x14ac:dyDescent="0.25">
      <c r="C490" s="24">
        <v>120</v>
      </c>
      <c r="D490" s="34" t="str">
        <f>IF('Audit Info'!$E$1="Deutsch",Source!E490,Source!F490)</f>
        <v>Période de calcul:</v>
      </c>
      <c r="E490" t="s">
        <v>1697</v>
      </c>
      <c r="F490" t="s">
        <v>1698</v>
      </c>
    </row>
    <row r="491" spans="3:6" x14ac:dyDescent="0.25">
      <c r="C491" s="24">
        <v>121</v>
      </c>
      <c r="D491" s="34" t="str">
        <f>IF('Audit Info'!$E$1="Deutsch",Source!E491,Source!F491)</f>
        <v>Produit(s):</v>
      </c>
      <c r="E491" t="s">
        <v>1699</v>
      </c>
      <c r="F491" t="s">
        <v>1700</v>
      </c>
    </row>
    <row r="492" spans="3:6" x14ac:dyDescent="0.25">
      <c r="C492" s="24">
        <v>122</v>
      </c>
      <c r="D492" s="34" t="str">
        <f>IF('Audit Info'!$E$1="Deutsch",Source!E492,Source!F492)</f>
        <v>1.</v>
      </c>
      <c r="E492" t="s">
        <v>1701</v>
      </c>
      <c r="F492" t="s">
        <v>1701</v>
      </c>
    </row>
    <row r="493" spans="3:6" x14ac:dyDescent="0.25">
      <c r="C493" s="24">
        <v>123</v>
      </c>
      <c r="D493" s="34" t="str">
        <f>IF('Audit Info'!$E$1="Deutsch",Source!E493,Source!F493)</f>
        <v>2.</v>
      </c>
      <c r="E493" t="s">
        <v>1702</v>
      </c>
      <c r="F493" t="s">
        <v>1702</v>
      </c>
    </row>
    <row r="494" spans="3:6" x14ac:dyDescent="0.25">
      <c r="C494" s="24">
        <v>124</v>
      </c>
      <c r="D494" s="34" t="str">
        <f>IF('Audit Info'!$E$1="Deutsch",Source!E494,Source!F494)</f>
        <v>3.</v>
      </c>
      <c r="E494" t="s">
        <v>1703</v>
      </c>
      <c r="F494" t="s">
        <v>1703</v>
      </c>
    </row>
    <row r="495" spans="3:6" x14ac:dyDescent="0.25">
      <c r="C495" s="24">
        <v>125</v>
      </c>
      <c r="D495" s="34" t="str">
        <f>IF('Audit Info'!$E$1="Deutsch",Source!E495,Source!F495)</f>
        <v>4.</v>
      </c>
      <c r="E495" t="s">
        <v>1704</v>
      </c>
      <c r="F495" t="s">
        <v>1704</v>
      </c>
    </row>
    <row r="496" spans="3:6" x14ac:dyDescent="0.25">
      <c r="C496" s="24">
        <v>126</v>
      </c>
      <c r="D496" s="34" t="str">
        <f>IF('Audit Info'!$E$1="Deutsch",Source!E496,Source!F496)</f>
        <v>5.</v>
      </c>
      <c r="E496" t="s">
        <v>1705</v>
      </c>
      <c r="F496" t="s">
        <v>1705</v>
      </c>
    </row>
    <row r="497" spans="3:6" x14ac:dyDescent="0.25">
      <c r="C497" s="24">
        <v>127</v>
      </c>
      <c r="D497" s="34" t="str">
        <f>IF('Audit Info'!$E$1="Deutsch",Source!E497,Source!F497)</f>
        <v>Résultat</v>
      </c>
      <c r="E497" t="s">
        <v>1706</v>
      </c>
      <c r="F497" t="s">
        <v>1707</v>
      </c>
    </row>
    <row r="498" spans="3:6" x14ac:dyDescent="0.25">
      <c r="C498" s="24">
        <v>128</v>
      </c>
      <c r="D498" s="34" t="str">
        <f>IF('Audit Info'!$E$1="Deutsch",Source!E498,Source!F498)</f>
        <v>Étapes</v>
      </c>
      <c r="E498" t="s">
        <v>1708</v>
      </c>
      <c r="F498" t="s">
        <v>1709</v>
      </c>
    </row>
    <row r="499" spans="3:6" x14ac:dyDescent="0.25">
      <c r="C499" s="24">
        <v>129</v>
      </c>
      <c r="D499" s="34">
        <f>IF('Audit Info'!$E$1="Deutsch",Source!E499,Source!F499)</f>
        <v>1</v>
      </c>
      <c r="E499">
        <v>1</v>
      </c>
      <c r="F499">
        <v>1</v>
      </c>
    </row>
    <row r="500" spans="3:6" x14ac:dyDescent="0.25">
      <c r="C500" s="24">
        <v>130</v>
      </c>
      <c r="D500" s="34">
        <f>IF('Audit Info'!$E$1="Deutsch",Source!E500,Source!F500)</f>
        <v>2</v>
      </c>
      <c r="E500">
        <v>2</v>
      </c>
      <c r="F500">
        <v>2</v>
      </c>
    </row>
    <row r="501" spans="3:6" x14ac:dyDescent="0.25">
      <c r="C501" s="24">
        <v>131</v>
      </c>
      <c r="D501" s="34">
        <f>IF('Audit Info'!$E$1="Deutsch",Source!E501,Source!F501)</f>
        <v>3</v>
      </c>
      <c r="E501">
        <v>3</v>
      </c>
      <c r="F501">
        <v>3</v>
      </c>
    </row>
    <row r="502" spans="3:6" x14ac:dyDescent="0.25">
      <c r="C502" s="24">
        <v>132</v>
      </c>
      <c r="D502" s="34">
        <f>IF('Audit Info'!$E$1="Deutsch",Source!E502,Source!F502)</f>
        <v>4</v>
      </c>
      <c r="E502">
        <v>4</v>
      </c>
      <c r="F502">
        <v>4</v>
      </c>
    </row>
    <row r="503" spans="3:6" x14ac:dyDescent="0.25">
      <c r="C503" s="24">
        <v>133</v>
      </c>
      <c r="D503" s="34">
        <f>IF('Audit Info'!$E$1="Deutsch",Source!E503,Source!F503)</f>
        <v>5</v>
      </c>
      <c r="E503">
        <v>5</v>
      </c>
      <c r="F503">
        <v>5</v>
      </c>
    </row>
    <row r="504" spans="3:6" x14ac:dyDescent="0.25">
      <c r="C504" s="24">
        <v>134</v>
      </c>
      <c r="D504" s="34" t="str">
        <f>IF('Audit Info'!$E$1="Deutsch",Source!E504,Source!F504)</f>
        <v xml:space="preserve">
Remarques:</v>
      </c>
      <c r="E504" t="s">
        <v>1710</v>
      </c>
      <c r="F504" t="s">
        <v>1711</v>
      </c>
    </row>
    <row r="505" spans="3:6" x14ac:dyDescent="0.25">
      <c r="C505" s="24">
        <v>135</v>
      </c>
      <c r="D505" s="34" t="str">
        <f>IF('Audit Info'!$E$1="Deutsch",Source!E505,Source!F505)</f>
        <v>F. Conclusions</v>
      </c>
      <c r="E505" t="s">
        <v>1712</v>
      </c>
      <c r="F505" t="s">
        <v>1713</v>
      </c>
    </row>
    <row r="506" spans="3:6" x14ac:dyDescent="0.25">
      <c r="C506" s="24">
        <v>136</v>
      </c>
      <c r="D506" s="34" t="str">
        <f>IF('Audit Info'!$E$1="Deutsch",Source!E506,Source!F506)</f>
        <v>R:</v>
      </c>
      <c r="E506" t="s">
        <v>1714</v>
      </c>
      <c r="F506" t="s">
        <v>1715</v>
      </c>
    </row>
    <row r="507" spans="3:6" x14ac:dyDescent="0.25">
      <c r="C507" s="24">
        <v>137</v>
      </c>
      <c r="D507" s="34" t="str">
        <f>IF('Audit Info'!$E$1="Deutsch",Source!E507,Source!F507)</f>
        <v>N:</v>
      </c>
      <c r="E507" t="s">
        <v>1716</v>
      </c>
      <c r="F507" t="s">
        <v>1717</v>
      </c>
    </row>
    <row r="508" spans="3:6" x14ac:dyDescent="0.25">
      <c r="C508" s="24">
        <v>138</v>
      </c>
      <c r="D508" s="34" t="str">
        <f>IF('Audit Info'!$E$1="Deutsch",Source!E508,Source!F508)</f>
        <v>E:</v>
      </c>
      <c r="E508" t="s">
        <v>1718</v>
      </c>
      <c r="F508" t="s">
        <v>1714</v>
      </c>
    </row>
    <row r="509" spans="3:6" x14ac:dyDescent="0.25">
      <c r="C509" s="24">
        <v>140</v>
      </c>
      <c r="D509" s="34" t="str">
        <f>IF('Audit Info'!$E$1="Deutsch",Source!E509,Source!F509)</f>
        <v>Pres.</v>
      </c>
      <c r="E509" t="s">
        <v>3182</v>
      </c>
      <c r="F509" t="s">
        <v>1720</v>
      </c>
    </row>
    <row r="510" spans="3:6" x14ac:dyDescent="0.25">
      <c r="C510" s="24">
        <v>157</v>
      </c>
      <c r="D510" s="34" t="str">
        <f>IF('Audit Info'!$E$1="Deutsch",Source!E510,Source!F510)</f>
        <v>G. Proposition de l’auditeur à l’attention de l’organisme de certification</v>
      </c>
      <c r="E510" t="s">
        <v>1721</v>
      </c>
      <c r="F510" t="s">
        <v>1722</v>
      </c>
    </row>
    <row r="511" spans="3:6" x14ac:dyDescent="0.25">
      <c r="C511" s="24">
        <v>164</v>
      </c>
      <c r="D511" s="34" t="str">
        <f>IF('Audit Info'!$E$1="Deutsch",Source!E511,Source!F511)</f>
        <v>Prochain audit:</v>
      </c>
      <c r="E511" t="s">
        <v>1723</v>
      </c>
      <c r="F511" t="s">
        <v>1724</v>
      </c>
    </row>
    <row r="512" spans="3:6" x14ac:dyDescent="0.25">
      <c r="C512" s="24">
        <v>166</v>
      </c>
      <c r="D512" s="34" t="str">
        <f>IF('Audit Info'!$E$1="Deutsch",Source!E512,Source!F512)</f>
        <v>L’organe de certification se réserve le droit de poser d’éventuelles exigences supplémentaires. Le certificat est remis lorsque l’entreprise a passé avec succès la procédure de certification. Si l'entreprise n'est pas d'accord avec l'audit ou les notifications et mesures indiquées, une prise de position par écrit dans le délai de 10 jours peut être soumisse.</v>
      </c>
      <c r="E512" t="s">
        <v>1726</v>
      </c>
      <c r="F512" t="s">
        <v>1727</v>
      </c>
    </row>
    <row r="513" spans="3:6" x14ac:dyDescent="0.25">
      <c r="C513" s="24">
        <v>167</v>
      </c>
      <c r="D513" s="34" t="str">
        <f>IF('Audit Info'!$E$1="Deutsch",Source!E513,Source!F513)</f>
        <v>H. Attestation</v>
      </c>
      <c r="E513" t="s">
        <v>1728</v>
      </c>
      <c r="F513" t="s">
        <v>1729</v>
      </c>
    </row>
    <row r="514" spans="3:6" x14ac:dyDescent="0.25">
      <c r="C514" s="24">
        <v>168</v>
      </c>
      <c r="D514" s="34" t="str">
        <f>IF('Audit Info'!$E$1="Deutsch",Source!E514,Source!F514)</f>
        <v>Les soussignés confirment par leur signature que les résultats notifiés dans le présent rapport sont corrects.</v>
      </c>
      <c r="E514" t="s">
        <v>1730</v>
      </c>
      <c r="F514" t="s">
        <v>1731</v>
      </c>
    </row>
    <row r="515" spans="3:6" x14ac:dyDescent="0.25">
      <c r="C515" s="24">
        <v>169</v>
      </c>
      <c r="D515" s="34" t="str">
        <f>IF('Audit Info'!$E$1="Deutsch",Source!E515,Source!F515)</f>
        <v>Lieu:</v>
      </c>
      <c r="E515" t="s">
        <v>1595</v>
      </c>
      <c r="F515" t="s">
        <v>1596</v>
      </c>
    </row>
    <row r="516" spans="3:6" ht="30" x14ac:dyDescent="0.25">
      <c r="C516" s="24">
        <v>170</v>
      </c>
      <c r="D516" s="34" t="str">
        <f>IF('Audit Info'!$E$1="Deutsch",Source!E516,Source!F516)</f>
        <v>Signature de
l’auditeur:</v>
      </c>
      <c r="E516" s="22" t="s">
        <v>3188</v>
      </c>
      <c r="F516" s="22" t="s">
        <v>3211</v>
      </c>
    </row>
    <row r="517" spans="3:6" x14ac:dyDescent="0.25">
      <c r="C517" s="24">
        <v>172</v>
      </c>
      <c r="D517" s="34" t="str">
        <f>IF('Audit Info'!$E$1="Deutsch",Source!E517,Source!F517)</f>
        <v>Annexes:</v>
      </c>
      <c r="E517" t="s">
        <v>1734</v>
      </c>
      <c r="F517" t="s">
        <v>1735</v>
      </c>
    </row>
    <row r="518" spans="3:6" x14ac:dyDescent="0.25">
      <c r="C518" s="24">
        <v>173</v>
      </c>
      <c r="D518" s="34" t="str">
        <f>IF('Audit Info'!$E$1="Deutsch",Source!E518,Source!F518)</f>
        <v>À usage interne uniquement. Procédure selon les directives de certification</v>
      </c>
      <c r="E518" t="s">
        <v>1736</v>
      </c>
      <c r="F518" t="s">
        <v>1737</v>
      </c>
    </row>
    <row r="519" spans="3:6" x14ac:dyDescent="0.25">
      <c r="C519" s="24">
        <v>174</v>
      </c>
      <c r="D519" s="34" t="str">
        <f>IF('Audit Info'!$E$1="Deutsch",Source!E519,Source!F519)</f>
        <v>Vérification                                                          Date:                  Signature vérificateur:</v>
      </c>
      <c r="E519" s="3" t="s">
        <v>3212</v>
      </c>
      <c r="F519" s="3" t="s">
        <v>1740</v>
      </c>
    </row>
    <row r="520" spans="3:6" x14ac:dyDescent="0.25">
      <c r="C520" s="24">
        <v>175</v>
      </c>
      <c r="D520" s="34" t="str">
        <f>IF('Audit Info'!$E$1="Deutsch",Source!E520,Source!F520)</f>
        <v>Remarques:</v>
      </c>
      <c r="E520" t="s">
        <v>147</v>
      </c>
      <c r="F520" t="s">
        <v>1694</v>
      </c>
    </row>
    <row r="521" spans="3:6" x14ac:dyDescent="0.25">
      <c r="C521" s="24">
        <v>176</v>
      </c>
      <c r="D521" s="34" t="str">
        <f>IF('Audit Info'!$E$1="Deutsch",Source!E521,Source!F521)</f>
        <v>Libération pour la certification                             Date:                  Signature certificateur:</v>
      </c>
      <c r="E521" t="s">
        <v>1742</v>
      </c>
      <c r="F521" t="s">
        <v>1743</v>
      </c>
    </row>
    <row r="522" spans="3:6" x14ac:dyDescent="0.25">
      <c r="C522" s="24">
        <v>177</v>
      </c>
      <c r="D522" s="34" t="str">
        <f>IF('Audit Info'!$E$1="Deutsch",Source!E522,Source!F522)</f>
        <v>Remarques:</v>
      </c>
      <c r="E522" t="s">
        <v>147</v>
      </c>
      <c r="F522" t="s">
        <v>1694</v>
      </c>
    </row>
    <row r="523" spans="3:6" x14ac:dyDescent="0.25">
      <c r="D523" s="104">
        <f>IF('Audit Info'!$E$1="Deutsch",Source!E523,Source!F523)</f>
        <v>0</v>
      </c>
    </row>
    <row r="524" spans="3:6" x14ac:dyDescent="0.25">
      <c r="D524" s="104"/>
    </row>
    <row r="525" spans="3:6" x14ac:dyDescent="0.25">
      <c r="D525" s="104"/>
    </row>
    <row r="526" spans="3:6" x14ac:dyDescent="0.25">
      <c r="D526" s="104"/>
    </row>
    <row r="527" spans="3:6" x14ac:dyDescent="0.25">
      <c r="D527" s="104"/>
    </row>
    <row r="528" spans="3:6" x14ac:dyDescent="0.25">
      <c r="D528" s="104"/>
    </row>
    <row r="529" spans="3:8" x14ac:dyDescent="0.25">
      <c r="C529" s="23" t="s">
        <v>1744</v>
      </c>
      <c r="D529" s="104"/>
    </row>
    <row r="530" spans="3:8" x14ac:dyDescent="0.25">
      <c r="C530" s="24">
        <v>12</v>
      </c>
      <c r="D530" s="34" t="str">
        <f>IF('Audit Info'!$E$1="Deutsch",Source!E530,Source!F530)</f>
        <v>Plantes d'ornement</v>
      </c>
      <c r="E530" s="3" t="s">
        <v>70</v>
      </c>
      <c r="F530" t="s">
        <v>1745</v>
      </c>
      <c r="G530" s="3"/>
      <c r="H530" s="3"/>
    </row>
    <row r="531" spans="3:8" x14ac:dyDescent="0.25">
      <c r="C531" s="24">
        <v>13</v>
      </c>
      <c r="D531" s="34" t="str">
        <f>IF('Audit Info'!$E$1="Deutsch",Source!E531,Source!F531)</f>
        <v>plantes de saison et de balcon</v>
      </c>
      <c r="E531" t="s">
        <v>1746</v>
      </c>
      <c r="F531" t="s">
        <v>1747</v>
      </c>
      <c r="G531" s="3"/>
      <c r="H531" s="3"/>
    </row>
    <row r="532" spans="3:8" x14ac:dyDescent="0.25">
      <c r="C532" s="24">
        <v>14</v>
      </c>
      <c r="D532" s="34" t="str">
        <f>IF('Audit Info'!$E$1="Deutsch",Source!E532,Source!F532)</f>
        <v>plantes en pots</v>
      </c>
      <c r="E532" t="s">
        <v>1748</v>
      </c>
      <c r="F532" t="s">
        <v>1749</v>
      </c>
      <c r="G532" s="3"/>
      <c r="H532" s="3"/>
    </row>
    <row r="533" spans="3:8" x14ac:dyDescent="0.25">
      <c r="C533" s="24">
        <v>15</v>
      </c>
      <c r="D533" s="34" t="str">
        <f>IF('Audit Info'!$E$1="Deutsch",Source!E533,Source!F533)</f>
        <v>plantes vertes</v>
      </c>
      <c r="E533" s="3" t="s">
        <v>1750</v>
      </c>
      <c r="F533" s="3" t="s">
        <v>1751</v>
      </c>
      <c r="G533" s="3"/>
      <c r="H533" s="3"/>
    </row>
    <row r="534" spans="3:8" x14ac:dyDescent="0.25">
      <c r="C534" s="24">
        <v>16</v>
      </c>
      <c r="D534" s="34" t="str">
        <f>IF('Audit Info'!$E$1="Deutsch",Source!E534,Source!F534)</f>
        <v>fleurs coupées</v>
      </c>
      <c r="E534" t="s">
        <v>1752</v>
      </c>
      <c r="F534" t="s">
        <v>1753</v>
      </c>
      <c r="G534" s="3"/>
      <c r="H534" s="46"/>
    </row>
    <row r="535" spans="3:8" ht="26.25" x14ac:dyDescent="0.25">
      <c r="C535" s="24">
        <v>17</v>
      </c>
      <c r="D535" s="34" t="str">
        <f>IF('Audit Info'!$E$1="Deutsch",Source!E535,Source!F535)</f>
        <v>Plantes vivaces/herbes ornementales 
(sans les arbustes à couper)</v>
      </c>
      <c r="E535" s="7" t="s">
        <v>3015</v>
      </c>
      <c r="F535" s="64" t="s">
        <v>3014</v>
      </c>
      <c r="G535" s="3"/>
      <c r="H535" s="3"/>
    </row>
    <row r="536" spans="3:8" x14ac:dyDescent="0.25">
      <c r="C536" s="24">
        <v>18</v>
      </c>
      <c r="D536" s="34" t="str">
        <f>IF('Audit Info'!$E$1="Deutsch",Source!E536,Source!F536)</f>
        <v>jeunes plants de légumes</v>
      </c>
      <c r="E536" s="3" t="s">
        <v>1754</v>
      </c>
      <c r="F536" s="3" t="s">
        <v>3213</v>
      </c>
      <c r="G536" s="3"/>
      <c r="H536" s="3"/>
    </row>
    <row r="537" spans="3:8" x14ac:dyDescent="0.25">
      <c r="C537" s="24">
        <v>20</v>
      </c>
      <c r="D537" s="34" t="str">
        <f>IF('Audit Info'!$E$1="Deutsch",Source!E537,Source!F537)</f>
        <v xml:space="preserve">AMS = Agro-Marketing Suisse </v>
      </c>
      <c r="E537" t="s">
        <v>1758</v>
      </c>
      <c r="F537" t="s">
        <v>1758</v>
      </c>
    </row>
    <row r="538" spans="3:8" x14ac:dyDescent="0.25">
      <c r="C538" s="24">
        <v>21</v>
      </c>
      <c r="D538" s="34" t="str">
        <f>IF('Audit Info'!$E$1="Deutsch",Source!E538,Source!F538)</f>
        <v>MP = Manuel de présentation graphique</v>
      </c>
      <c r="E538" t="s">
        <v>1759</v>
      </c>
      <c r="F538" t="s">
        <v>1760</v>
      </c>
      <c r="G538" s="3"/>
      <c r="H538" s="46"/>
    </row>
    <row r="539" spans="3:8" x14ac:dyDescent="0.25">
      <c r="C539" s="24">
        <v>22</v>
      </c>
      <c r="D539" s="34" t="str">
        <f>IF('Audit Info'!$E$1="Deutsch",Source!E539,Source!F539)</f>
        <v>RS = Règlement sectoriel</v>
      </c>
      <c r="E539" t="s">
        <v>1761</v>
      </c>
      <c r="F539" t="s">
        <v>1762</v>
      </c>
      <c r="G539" s="7"/>
      <c r="H539" s="64"/>
    </row>
    <row r="540" spans="3:8" x14ac:dyDescent="0.25">
      <c r="C540" s="24">
        <v>23</v>
      </c>
      <c r="D540" s="34" t="str">
        <f>IF('Audit Info'!$E$1="Deutsch",Source!E540,Source!F540)</f>
        <v>crit. = Exigence critique</v>
      </c>
      <c r="E540" t="s">
        <v>1763</v>
      </c>
      <c r="F540" t="s">
        <v>1764</v>
      </c>
      <c r="G540" s="3"/>
      <c r="H540" s="3"/>
    </row>
    <row r="541" spans="3:8" x14ac:dyDescent="0.25">
      <c r="C541" s="24">
        <v>24</v>
      </c>
      <c r="D541" s="34" t="str">
        <f>IF('Audit Info'!$E$1="Deutsch",Source!E541,Source!F541)</f>
        <v>R = Recommandations et remarques non contraignantes</v>
      </c>
      <c r="E541" t="s">
        <v>1765</v>
      </c>
      <c r="F541" t="s">
        <v>1766</v>
      </c>
    </row>
    <row r="542" spans="3:8" x14ac:dyDescent="0.25">
      <c r="C542" s="24">
        <v>25</v>
      </c>
      <c r="D542" s="34" t="str">
        <f>IF('Audit Info'!$E$1="Deutsch",Source!E542,Source!F542)</f>
        <v>N = Non-conformités et mesures à prendre</v>
      </c>
      <c r="E542" t="s">
        <v>1767</v>
      </c>
      <c r="F542" t="s">
        <v>1768</v>
      </c>
    </row>
    <row r="543" spans="3:8" x14ac:dyDescent="0.25">
      <c r="C543" s="24">
        <v>26</v>
      </c>
      <c r="D543" s="34" t="str">
        <f>IF('Audit Info'!$E$1="Deutsch",Source!E543,Source!F543)</f>
        <v>E = Exigences spécifiques à l’entreprise: à respecter en permanence !</v>
      </c>
      <c r="E543" t="s">
        <v>1769</v>
      </c>
      <c r="F543" t="s">
        <v>1770</v>
      </c>
    </row>
    <row r="544" spans="3:8" x14ac:dyDescent="0.25">
      <c r="C544" s="24">
        <v>46</v>
      </c>
      <c r="D544" s="34" t="str">
        <f>IF('Audit Info'!$E$1="Deutsch",Source!E544,Source!F544)</f>
        <v>Objet du contrôle</v>
      </c>
      <c r="E544" t="s">
        <v>1614</v>
      </c>
      <c r="F544" t="s">
        <v>1615</v>
      </c>
    </row>
    <row r="545" spans="3:6" ht="64.5" x14ac:dyDescent="0.25">
      <c r="C545" s="24">
        <v>48</v>
      </c>
      <c r="D545" s="34" t="str">
        <f>IF('Audit Info'!$E$1="Deutsch",Source!E545,Source!F545)</f>
        <v>Les informations suivantes figurent sur l’étiquette / ou l’emballage:
-   Nom de l’entreprise autorisée ou son N° d’agrément
     (N° AMS)
-   Nom de l’organisme de certification 
-   Marque de garantie Suisse Garantie (Logo)</v>
      </c>
      <c r="E545" s="7" t="s">
        <v>1771</v>
      </c>
      <c r="F545" s="7" t="s">
        <v>1772</v>
      </c>
    </row>
    <row r="546" spans="3:6" x14ac:dyDescent="0.25">
      <c r="C546" s="24">
        <v>49</v>
      </c>
      <c r="D546" s="34" t="str">
        <f>IF('Audit Info'!$E$1="Deutsch",Source!E546,Source!F546)</f>
        <v>L’utilisation de la marque de garantie respecte les prescriptions du manuel de présentation graphique d'AMS.</v>
      </c>
      <c r="E546" t="s">
        <v>1773</v>
      </c>
      <c r="F546" t="s">
        <v>1774</v>
      </c>
    </row>
    <row r="547" spans="3:6" x14ac:dyDescent="0.25">
      <c r="C547" s="24">
        <v>50</v>
      </c>
      <c r="D547" s="34" t="str">
        <f>IF('Audit Info'!$E$1="Deutsch",Source!E547,Source!F547)</f>
        <v xml:space="preserve">(D’autres informations peuvent être ajoutées à la marque pour autant qu’elles ne modifient pas le logotype et que le corps de la police ne soit pas supérieur à celui utilisé pour le logotype) </v>
      </c>
      <c r="E547" t="s">
        <v>1775</v>
      </c>
      <c r="F547" t="s">
        <v>1776</v>
      </c>
    </row>
    <row r="548" spans="3:6" x14ac:dyDescent="0.25">
      <c r="C548" s="24">
        <v>51</v>
      </c>
      <c r="D548" s="34" t="str">
        <f>IF('Audit Info'!$E$1="Deutsch",Source!E548,Source!F548)</f>
        <v>Tous les achats et ventes de marchandises SGA sont documentés et déclarés sur les documents de livraison (bulletin de livraison, facture) (Suisse Garantie, SGA ou SG dans le fichier d'articles).</v>
      </c>
      <c r="E548" s="3" t="s">
        <v>1777</v>
      </c>
      <c r="F548" s="3" t="s">
        <v>3207</v>
      </c>
    </row>
    <row r="549" spans="3:6" x14ac:dyDescent="0.25">
      <c r="C549" s="24">
        <v>53</v>
      </c>
      <c r="D549" s="34" t="str">
        <f>IF('Audit Info'!$E$1="Deutsch",Source!E549,Source!F549)</f>
        <v>Objet du contrôle</v>
      </c>
      <c r="E549" t="s">
        <v>1614</v>
      </c>
      <c r="F549" t="s">
        <v>1615</v>
      </c>
    </row>
    <row r="550" spans="3:6" x14ac:dyDescent="0.25">
      <c r="C550" s="24">
        <v>55</v>
      </c>
      <c r="D550" s="34" t="str">
        <f>IF('Audit Info'!$E$1="Deutsch",Source!E550,Source!F550)</f>
        <v>Provenance suisse:</v>
      </c>
      <c r="E550" t="s">
        <v>1779</v>
      </c>
      <c r="F550" t="s">
        <v>1780</v>
      </c>
    </row>
    <row r="551" spans="3:6" x14ac:dyDescent="0.25">
      <c r="C551" s="24">
        <v>56</v>
      </c>
      <c r="D551" s="34" t="str">
        <f>IF('Audit Info'!$E$1="Deutsch",Source!E551,Source!F551)</f>
        <v>Les plantes d'ornement sont cultivées au moins 80 % du temps en Suisse. Pour le règlement des régions avoisinantes voir RS + RG.</v>
      </c>
      <c r="E551" s="3" t="s">
        <v>1782</v>
      </c>
      <c r="F551" s="3" t="s">
        <v>1783</v>
      </c>
    </row>
    <row r="552" spans="3:6" x14ac:dyDescent="0.25">
      <c r="C552" s="24">
        <v>57</v>
      </c>
      <c r="D552" s="34" t="str">
        <f>IF('Audit Info'!$E$1="Deutsch",Source!E552,Source!F552)</f>
        <v>Les plantes issues de pépinières portant la marque Suisse Garantie doivent être élevées ou empotées en Suisse. Sont inclus la principauté du Liechtenstein ainsi que les enclaves douanières (Büsingen)</v>
      </c>
      <c r="E552" s="3" t="s">
        <v>3044</v>
      </c>
      <c r="F552" s="3" t="s">
        <v>3045</v>
      </c>
    </row>
    <row r="553" spans="3:6" x14ac:dyDescent="0.25">
      <c r="C553" s="24">
        <v>58</v>
      </c>
      <c r="D553" s="34" t="str">
        <f>IF('Audit Info'!$E$1="Deutsch",Source!E553,Source!F553)</f>
        <v>PER ou exigences comparables:</v>
      </c>
      <c r="E553" t="s">
        <v>1787</v>
      </c>
      <c r="F553" t="s">
        <v>1788</v>
      </c>
    </row>
    <row r="554" spans="3:6" x14ac:dyDescent="0.25">
      <c r="C554" s="24">
        <v>59</v>
      </c>
      <c r="D554" s="34" t="str">
        <f>IF('Audit Info'!$E$1="Deutsch",Source!E554,Source!F554)</f>
        <v>L'exploitation remplit au moins quatre des huit points listés ci-dessous concernant les exigences PER (Les entreprises sans cultures de plein champ doivent remplir 3 des 8 points):</v>
      </c>
      <c r="E554" s="3" t="s">
        <v>1789</v>
      </c>
      <c r="F554" s="3" t="s">
        <v>1790</v>
      </c>
    </row>
    <row r="555" spans="3:6" x14ac:dyDescent="0.25">
      <c r="C555" s="24">
        <v>77</v>
      </c>
      <c r="D555" s="34" t="str">
        <f>IF('Audit Info'!$E$1="Deutsch",Source!E555,Source!F555)</f>
        <v>Objet du contrôle</v>
      </c>
      <c r="E555" t="s">
        <v>1614</v>
      </c>
      <c r="F555" t="s">
        <v>1615</v>
      </c>
    </row>
    <row r="556" spans="3:6" x14ac:dyDescent="0.25">
      <c r="C556" s="24">
        <v>79</v>
      </c>
      <c r="D556" s="34" t="str">
        <f>IF('Audit Info'!$E$1="Deutsch",Source!E556,Source!F556)</f>
        <v>Intervention d’org. génétiquement modifiés:</v>
      </c>
      <c r="E556" t="s">
        <v>1791</v>
      </c>
      <c r="F556" t="s">
        <v>1792</v>
      </c>
    </row>
    <row r="557" spans="3:6" ht="45" x14ac:dyDescent="0.25">
      <c r="C557" s="24">
        <v>80</v>
      </c>
      <c r="D557" s="34" t="str">
        <f>IF('Audit Info'!$E$1="Deutsch",Source!E557,Source!F557)</f>
        <v>Les produits végétaux proviennent de la culture de plantes génétiquement non modifiées. Aucun composant OGM soumis à déclaration ne peut être utilisé à quelconque stade de la production ou de la transformation.</v>
      </c>
      <c r="E557" s="7" t="s">
        <v>1794</v>
      </c>
      <c r="F557" s="22" t="s">
        <v>3210</v>
      </c>
    </row>
    <row r="558" spans="3:6" x14ac:dyDescent="0.25">
      <c r="C558" s="24">
        <v>84</v>
      </c>
      <c r="D558" s="34" t="str">
        <f>IF('Audit Info'!$E$1="Deutsch",Source!E558,Source!F558)</f>
        <v>Objet du contrôle</v>
      </c>
      <c r="E558" t="s">
        <v>1614</v>
      </c>
      <c r="F558" t="s">
        <v>1615</v>
      </c>
    </row>
    <row r="559" spans="3:6" x14ac:dyDescent="0.25">
      <c r="C559" s="24">
        <v>86</v>
      </c>
      <c r="D559" s="34" t="str">
        <f>IF('Audit Info'!$E$1="Deutsch",Source!E559,Source!F559)</f>
        <v>Le standard SwissGAP Horticulture est rempli.</v>
      </c>
      <c r="E559" s="3" t="s">
        <v>1797</v>
      </c>
      <c r="F559" t="s">
        <v>1798</v>
      </c>
    </row>
    <row r="560" spans="3:6" x14ac:dyDescent="0.25">
      <c r="C560" s="24">
        <v>87</v>
      </c>
      <c r="D560" s="34" t="str">
        <f>IF('Audit Info'!$E$1="Deutsch",Source!E560,Source!F560)</f>
        <v>La qualité des plantes issues des pépinières doit correspondre aux exigences de qualité pour plantes issues de pépinières de JardinSuisse (www.jardinsuisse.ch).</v>
      </c>
      <c r="E560" t="s">
        <v>1799</v>
      </c>
      <c r="F560" t="s">
        <v>1800</v>
      </c>
    </row>
    <row r="561" spans="3:6" x14ac:dyDescent="0.25">
      <c r="C561" s="24">
        <v>89</v>
      </c>
      <c r="D561" s="34" t="str">
        <f>IF('Audit Info'!$E$1="Deutsch",Source!E561,Source!F561)</f>
        <v>Objet du contrôle</v>
      </c>
      <c r="E561" t="s">
        <v>1614</v>
      </c>
      <c r="F561" t="s">
        <v>1615</v>
      </c>
    </row>
    <row r="562" spans="3:6" x14ac:dyDescent="0.25">
      <c r="C562" s="24">
        <v>91</v>
      </c>
      <c r="D562" s="34" t="str">
        <f>IF('Audit Info'!$E$1="Deutsch",Source!E562,Source!F562)</f>
        <v>Transformation en Suisse:</v>
      </c>
      <c r="E562" t="s">
        <v>1801</v>
      </c>
      <c r="F562" t="s">
        <v>1802</v>
      </c>
    </row>
    <row r="563" spans="3:6" ht="30" x14ac:dyDescent="0.25">
      <c r="C563" s="24">
        <v>92</v>
      </c>
      <c r="D563" s="34" t="str">
        <f>IF('Audit Info'!$E$1="Deutsch",Source!E563,Source!F563)</f>
        <v>La transformation doit avoir lieu entièrement en Suisse.
(incl. FL et l'enclave douanière de Büsingen)</v>
      </c>
      <c r="E563" s="22" t="s">
        <v>1804</v>
      </c>
      <c r="F563" s="22" t="s">
        <v>1805</v>
      </c>
    </row>
    <row r="564" spans="3:6" x14ac:dyDescent="0.25">
      <c r="C564" s="24">
        <v>93</v>
      </c>
      <c r="D564" s="34" t="str">
        <f>IF('Audit Info'!$E$1="Deutsch",Source!E564,Source!F564)</f>
        <v>Les produits utilisés pour la transformation sont certifiés et portent la marque Suisse Garantie.</v>
      </c>
      <c r="E564" t="s">
        <v>1806</v>
      </c>
      <c r="F564" t="s">
        <v>1807</v>
      </c>
    </row>
    <row r="565" spans="3:6" x14ac:dyDescent="0.25">
      <c r="C565" s="24">
        <v>94</v>
      </c>
      <c r="D565" s="34">
        <f>IF('Audit Info'!$E$1="Deutsch",Source!E565,Source!F565)</f>
        <v>0</v>
      </c>
    </row>
    <row r="566" spans="3:6" x14ac:dyDescent="0.25">
      <c r="C566" s="24">
        <v>95</v>
      </c>
      <c r="D566" s="34" t="str">
        <f>IF('Audit Info'!$E$1="Deutsch",Source!E566,Source!F566)</f>
        <v>La part de matériel de décoration d’origine végétale qui ne correspond pas aux exigences Suisse Garantie ne dépasse pas 10 % du prix du produit fini.</v>
      </c>
      <c r="E566" t="s">
        <v>1809</v>
      </c>
      <c r="F566" t="s">
        <v>1810</v>
      </c>
    </row>
    <row r="567" spans="3:6" x14ac:dyDescent="0.25">
      <c r="C567" s="24">
        <v>96</v>
      </c>
      <c r="D567" s="34" t="str">
        <f>IF('Audit Info'!$E$1="Deutsch",Source!E567,Source!F567)</f>
        <v>Système de management de la qualité:</v>
      </c>
      <c r="E567" t="s">
        <v>1811</v>
      </c>
      <c r="F567" t="s">
        <v>1812</v>
      </c>
    </row>
    <row r="568" spans="3:6" x14ac:dyDescent="0.25">
      <c r="C568" s="24">
        <v>97</v>
      </c>
      <c r="D568" s="34" t="str">
        <f>IF('Audit Info'!$E$1="Deutsch",Source!E568,Source!F568)</f>
        <v>Le système de management de la qualité est assuré par la directive SwissGAP Horticulture.</v>
      </c>
      <c r="E568" t="s">
        <v>1813</v>
      </c>
      <c r="F568" t="s">
        <v>1814</v>
      </c>
    </row>
    <row r="569" spans="3:6" x14ac:dyDescent="0.25">
      <c r="C569" s="24">
        <v>100</v>
      </c>
      <c r="D569" s="34" t="str">
        <f>IF('Audit Info'!$E$1="Deutsch",Source!E569,Source!F569)</f>
        <v>Toutes les matières premières utilisées dans l’entreprise satisfont aux exigences Suisse Garantie</v>
      </c>
      <c r="E569" t="s">
        <v>1815</v>
      </c>
      <c r="F569" t="s">
        <v>1816</v>
      </c>
    </row>
    <row r="570" spans="3:6" x14ac:dyDescent="0.25">
      <c r="C570" s="24">
        <v>109</v>
      </c>
      <c r="D570" s="34" t="str">
        <f>IF('Audit Info'!$E$1="Deutsch",Source!E570,Source!F570)</f>
        <v>Objet du contrôle</v>
      </c>
      <c r="E570" t="s">
        <v>1614</v>
      </c>
      <c r="F570" t="s">
        <v>1615</v>
      </c>
    </row>
    <row r="571" spans="3:6" x14ac:dyDescent="0.25">
      <c r="C571" s="24">
        <v>111</v>
      </c>
      <c r="D571" s="34" t="str">
        <f>IF('Audit Info'!$E$1="Deutsch",Source!E571,Source!F571)</f>
        <v xml:space="preserve">Résultat de la traçabilité qualitative: </v>
      </c>
      <c r="E571" t="s">
        <v>1817</v>
      </c>
      <c r="F571" t="s">
        <v>1818</v>
      </c>
    </row>
    <row r="572" spans="3:6" x14ac:dyDescent="0.25">
      <c r="C572" s="24">
        <v>112</v>
      </c>
      <c r="D572" s="34" t="str">
        <f>IF('Audit Info'!$E$1="Deutsch",Source!E572,Source!F572)</f>
        <v>Les produits Suisse Garantie sont séparés physiquement des autres produits, respectivement sont marqués en conséquence.</v>
      </c>
      <c r="E572" t="s">
        <v>1820</v>
      </c>
      <c r="F572" t="s">
        <v>1821</v>
      </c>
    </row>
    <row r="573" spans="3:6" x14ac:dyDescent="0.25">
      <c r="C573" s="24">
        <v>116</v>
      </c>
      <c r="D573" s="34" t="str">
        <f>IF('Audit Info'!$E$1="Deutsch",Source!E573,Source!F573)</f>
        <v>Objet du contrôle</v>
      </c>
      <c r="E573" t="s">
        <v>1614</v>
      </c>
      <c r="F573" t="s">
        <v>1615</v>
      </c>
    </row>
    <row r="574" spans="3:6" x14ac:dyDescent="0.25">
      <c r="C574" s="24">
        <v>118</v>
      </c>
      <c r="D574" s="34" t="str">
        <f>IF('Audit Info'!$E$1="Deutsch",Source!E574,Source!F574)</f>
        <v>Un contrôle des flux de marchandises est-il réalisable lors de l’application des mesures assurant la traçabilité de la qualité?</v>
      </c>
      <c r="E574" t="s">
        <v>1822</v>
      </c>
      <c r="F574" t="s">
        <v>1823</v>
      </c>
    </row>
    <row r="575" spans="3:6" x14ac:dyDescent="0.25">
      <c r="C575" s="24">
        <v>122</v>
      </c>
      <c r="D575" s="34" t="str">
        <f>IF('Audit Info'!$E$1="Deutsch",Source!E575,Source!F575)</f>
        <v>Acquisition de matières premières</v>
      </c>
      <c r="E575" t="s">
        <v>1824</v>
      </c>
      <c r="F575" t="s">
        <v>1825</v>
      </c>
    </row>
    <row r="576" spans="3:6" x14ac:dyDescent="0.25">
      <c r="C576" s="24">
        <v>123</v>
      </c>
      <c r="D576" s="34" t="str">
        <f>IF('Audit Info'!$E$1="Deutsch",Source!E576,Source!F576)</f>
        <v>Volume de production</v>
      </c>
      <c r="E576" t="s">
        <v>1826</v>
      </c>
      <c r="F576" t="s">
        <v>1827</v>
      </c>
    </row>
    <row r="577" spans="2:6" x14ac:dyDescent="0.25">
      <c r="C577" s="24">
        <v>124</v>
      </c>
      <c r="D577" s="34" t="str">
        <f>IF('Audit Info'!$E$1="Deutsch",Source!E577,Source!F577)</f>
        <v>État des stocks de l’ensemble des produits portant la marque de garantie</v>
      </c>
      <c r="E577" t="s">
        <v>1828</v>
      </c>
      <c r="F577" t="s">
        <v>1829</v>
      </c>
    </row>
    <row r="578" spans="2:6" x14ac:dyDescent="0.25">
      <c r="C578" s="24">
        <v>125</v>
      </c>
      <c r="D578" s="34" t="str">
        <f>IF('Audit Info'!$E$1="Deutsch",Source!E578,Source!F578)</f>
        <v>Volume des ventes</v>
      </c>
      <c r="E578" t="s">
        <v>1830</v>
      </c>
      <c r="F578" t="s">
        <v>1831</v>
      </c>
    </row>
    <row r="579" spans="2:6" x14ac:dyDescent="0.25">
      <c r="C579" s="24">
        <v>126</v>
      </c>
      <c r="D579" s="34" t="str">
        <f>IF('Audit Info'!$E$1="Deutsch",Source!E579,Source!F579)</f>
        <v>Comparaison des acquisitions de matières premières (1.), du volume de production (2.), des stocks (3.) et du volume des ventes (4.).</v>
      </c>
      <c r="E579" t="s">
        <v>1832</v>
      </c>
      <c r="F579" t="s">
        <v>1833</v>
      </c>
    </row>
    <row r="580" spans="2:6" x14ac:dyDescent="0.25">
      <c r="C580" s="24">
        <v>128</v>
      </c>
      <c r="D580" s="34" t="str">
        <f>IF('Audit Info'!$E$1="Deutsch",Source!E580,Source!F580)</f>
        <v>Document / attestation</v>
      </c>
      <c r="E580" t="s">
        <v>1834</v>
      </c>
      <c r="F580" t="s">
        <v>1835</v>
      </c>
    </row>
    <row r="581" spans="2:6" x14ac:dyDescent="0.25">
      <c r="C581" s="24">
        <v>136</v>
      </c>
      <c r="D581" s="34" t="str">
        <f>IF('Audit Info'!$E$1="Deutsch",Source!E581,Source!F581)</f>
        <v>Recommandations et remarques non contraignantes</v>
      </c>
      <c r="E581" t="s">
        <v>1836</v>
      </c>
      <c r="F581" t="s">
        <v>1837</v>
      </c>
    </row>
    <row r="582" spans="2:6" x14ac:dyDescent="0.25">
      <c r="C582" s="24">
        <v>137</v>
      </c>
      <c r="D582" s="34" t="str">
        <f>IF('Audit Info'!$E$1="Deutsch",Source!E582,Source!F582)</f>
        <v>Non-conformités et mesures à prendre</v>
      </c>
      <c r="E582" t="s">
        <v>1838</v>
      </c>
      <c r="F582" t="s">
        <v>1839</v>
      </c>
    </row>
    <row r="583" spans="2:6" x14ac:dyDescent="0.25">
      <c r="C583" s="24">
        <v>138</v>
      </c>
      <c r="D583" s="34" t="str">
        <f>IF('Audit Info'!$E$1="Deutsch",Source!E583,Source!F583)</f>
        <v>Exigences spécifiques à l’entreprise: à respecter en permanence !</v>
      </c>
      <c r="E583" t="s">
        <v>1840</v>
      </c>
      <c r="F583" t="s">
        <v>1841</v>
      </c>
    </row>
    <row r="584" spans="2:6" x14ac:dyDescent="0.25">
      <c r="C584" s="24">
        <v>140</v>
      </c>
      <c r="D584" s="34" t="str">
        <f>IF('Audit Info'!$E$1="Deutsch",Source!E584,Source!F584)</f>
        <v>Mesures</v>
      </c>
      <c r="E584" t="s">
        <v>1842</v>
      </c>
      <c r="F584" s="3" t="s">
        <v>1843</v>
      </c>
    </row>
    <row r="585" spans="2:6" x14ac:dyDescent="0.25">
      <c r="C585" s="24">
        <v>156</v>
      </c>
      <c r="D585" s="34" t="str">
        <f>IF('Audit Info'!$E$1="Deutsch",Source!E585,Source!F585)</f>
        <v>Les justificatifs permettant de vérifier que les non-conformités marquées d’un astérisque ont été corrigées sont à transmettre dans le délai imparti à l’organe de certification (Délais: crit.: avant certification, nc: max. 3 mois).</v>
      </c>
      <c r="E585" t="s">
        <v>1844</v>
      </c>
      <c r="F585" s="3" t="s">
        <v>1845</v>
      </c>
    </row>
    <row r="586" spans="2:6" x14ac:dyDescent="0.25">
      <c r="C586" s="24">
        <v>159</v>
      </c>
      <c r="D586" s="34" t="str">
        <f>IF('Audit Info'!$E$1="Deutsch",Source!E586,Source!F586)</f>
        <v>L’auditeur propose d’octroyer le droit d’utilisation, respectivement la certification</v>
      </c>
      <c r="E586" t="s">
        <v>1846</v>
      </c>
      <c r="F586" s="3" t="s">
        <v>1847</v>
      </c>
    </row>
    <row r="587" spans="2:6" x14ac:dyDescent="0.25">
      <c r="C587" s="24">
        <v>160</v>
      </c>
      <c r="D587" s="34" t="str">
        <f>IF('Audit Info'!$E$1="Deutsch",Source!E587,Source!F587)</f>
        <v>car aucune non-conformité n’a été constatée</v>
      </c>
      <c r="E587" t="s">
        <v>1848</v>
      </c>
      <c r="F587" s="3" t="s">
        <v>1849</v>
      </c>
    </row>
    <row r="588" spans="2:6" x14ac:dyDescent="0.25">
      <c r="C588" s="24">
        <v>161</v>
      </c>
      <c r="D588" s="34" t="str">
        <f>IF('Audit Info'!$E$1="Deutsch",Source!E588,Source!F588)</f>
        <v>car seules des non-conformités non critiques ont été constatées et/ou les non-conformités critiques ont déjà été corrigées.</v>
      </c>
      <c r="E588" t="s">
        <v>3186</v>
      </c>
      <c r="F588" s="3" t="s">
        <v>3187</v>
      </c>
    </row>
    <row r="589" spans="2:6" x14ac:dyDescent="0.25">
      <c r="C589" s="24">
        <v>162</v>
      </c>
      <c r="D589" s="34" t="str">
        <f>IF('Audit Info'!$E$1="Deutsch",Source!E589,Source!F589)</f>
        <v>L’auditeur renonce à proposer la certification jusqu’à la correction des non-conformités suivantes, suivie d’un contrôle par l’organe de certification.</v>
      </c>
      <c r="E589" t="s">
        <v>1852</v>
      </c>
      <c r="F589" s="3" t="s">
        <v>1853</v>
      </c>
    </row>
    <row r="590" spans="2:6" x14ac:dyDescent="0.25">
      <c r="D590" s="104"/>
    </row>
    <row r="591" spans="2:6" x14ac:dyDescent="0.25">
      <c r="D591" s="104"/>
    </row>
    <row r="592" spans="2:6" x14ac:dyDescent="0.25">
      <c r="B592" s="484"/>
      <c r="D592" s="104"/>
    </row>
    <row r="593" spans="1:6" x14ac:dyDescent="0.25">
      <c r="D593" s="104"/>
    </row>
    <row r="594" spans="1:6" x14ac:dyDescent="0.25">
      <c r="C594" s="23" t="s">
        <v>1854</v>
      </c>
      <c r="D594" s="104"/>
    </row>
    <row r="595" spans="1:6" x14ac:dyDescent="0.25">
      <c r="A595" s="406"/>
      <c r="B595" s="485" t="b">
        <f>IF(COUNTIF(Checkliste!I44:I55,"Nein")+COUNTIF(Checkliste!I57:I63,"Nein")+COUNTBLANK(Checkliste!I44:I62)&gt;0,FALSE,TRUE)</f>
        <v>0</v>
      </c>
      <c r="C595" s="24">
        <v>60</v>
      </c>
      <c r="D595" s="34" t="str">
        <f>IF('Audit Info'!$E$1="Deutsch",Source!E595,Source!F595)</f>
        <v>Une fumure basée sur des analyses de sol et sur des chiffres reconnus de consommation si disponibles (SwissGAP Horti, Chap. 5 rempli).</v>
      </c>
      <c r="E595" s="3" t="s">
        <v>3033</v>
      </c>
      <c r="F595" s="3" t="s">
        <v>3034</v>
      </c>
    </row>
    <row r="596" spans="1:6" x14ac:dyDescent="0.25">
      <c r="A596" s="406"/>
      <c r="B596" s="485" t="b">
        <f>IF(COUNTIF(B598,"FALSCH")+COUNTIF(B597,"FALSCH")&gt;0,FALSE,TRUE)</f>
        <v>0</v>
      </c>
      <c r="C596" s="24">
        <v>61</v>
      </c>
      <c r="D596" s="34" t="str">
        <f>IF('Audit Info'!$E$1="Deutsch",Source!E596,Source!F596)</f>
        <v>Preuve de surfaces de promotion de la biodiversité</v>
      </c>
      <c r="E596" s="3" t="s">
        <v>3052</v>
      </c>
      <c r="F596" s="3" t="s">
        <v>3053</v>
      </c>
    </row>
    <row r="597" spans="1:6" x14ac:dyDescent="0.25">
      <c r="A597" s="408"/>
      <c r="B597" s="483" t="b">
        <f>IF(COUNTIF(Checkliste!I164,"Nein")+COUNTIF(Checkliste!I166,"Nein")+COUNTBLANK(Checkliste!I164:I168)&gt;0,FALSE,TRUE)</f>
        <v>0</v>
      </c>
      <c r="C597" s="24">
        <v>62</v>
      </c>
      <c r="D597" s="34" t="str">
        <f>IF('Audit Info'!$E$1="Deutsch",Source!E597,Source!F597)</f>
        <v>Chapitres 12 SwissGAPHorticulture rempli</v>
      </c>
      <c r="E597" t="s">
        <v>3048</v>
      </c>
      <c r="F597" t="s">
        <v>3049</v>
      </c>
    </row>
    <row r="598" spans="1:6" x14ac:dyDescent="0.25">
      <c r="A598" s="406"/>
      <c r="B598" s="327" t="b">
        <v>0</v>
      </c>
      <c r="C598" s="24">
        <v>63</v>
      </c>
      <c r="D598" s="34" t="str">
        <f>IF('Audit Info'!$E$1="Deutsch",Source!E598,Source!F598)</f>
        <v>La qualité des surfaces de promotion de la biodiversité correspond aux exigences</v>
      </c>
      <c r="E598" t="s">
        <v>3050</v>
      </c>
      <c r="F598" t="s">
        <v>3051</v>
      </c>
    </row>
    <row r="599" spans="1:6" x14ac:dyDescent="0.25">
      <c r="A599" s="406"/>
      <c r="B599" s="485" t="b">
        <f>IF(COUNTIF(Checkliste!I32,"Nein")+COUNTBLANK(Checkliste!I32)&gt;0,FALSE,TRUE)</f>
        <v>0</v>
      </c>
      <c r="C599" s="24">
        <v>64</v>
      </c>
      <c r="D599" s="34" t="str">
        <f>IF('Audit Info'!$E$1="Deutsch",Source!E599,Source!F599)</f>
        <v>Preuve d’une rotation des cultures adéquate (SGAP Horti, PC 3.1 rempli)</v>
      </c>
      <c r="E599" s="3" t="s">
        <v>3037</v>
      </c>
      <c r="F599" s="3" t="s">
        <v>3036</v>
      </c>
    </row>
    <row r="600" spans="1:6" x14ac:dyDescent="0.25">
      <c r="A600" s="406"/>
      <c r="B600" s="485" t="b">
        <f>IF(COUNTIF(B601,"FALSCH")+COUNTIF(B602,"FALSCH")+COUNTIF(B603,"FALSCH")&gt;0,FALSE,TRUE)</f>
        <v>0</v>
      </c>
      <c r="C600" s="24">
        <v>65</v>
      </c>
      <c r="D600" s="34" t="str">
        <f>IF('Audit Info'!$E$1="Deutsch",Source!E600,Source!F600)</f>
        <v>Preuve de mesures pour la protection du sol</v>
      </c>
      <c r="E600" s="3" t="s">
        <v>1868</v>
      </c>
      <c r="F600" s="3" t="s">
        <v>1869</v>
      </c>
    </row>
    <row r="601" spans="1:6" x14ac:dyDescent="0.25">
      <c r="A601" s="406"/>
      <c r="B601" s="483" t="b">
        <f>IF(COUNTIF(Checkliste!I32:I34,"Nein")+COUNTIF(Checkliste!I36,"Nein")+COUNTBLANK(Checkliste!I32:I36)&gt;0,FALSE,TRUE)</f>
        <v>0</v>
      </c>
      <c r="C601" s="24">
        <v>66</v>
      </c>
      <c r="D601" s="34" t="str">
        <f>IF('Audit Info'!$E$1="Deutsch",Source!E601,Source!F601)</f>
        <v>Chapitre 3 des directives SwissGAPHorticulture rempli</v>
      </c>
      <c r="E601" s="3" t="s">
        <v>3038</v>
      </c>
      <c r="F601" s="3" t="s">
        <v>3039</v>
      </c>
    </row>
    <row r="602" spans="1:6" x14ac:dyDescent="0.25">
      <c r="A602" s="406"/>
      <c r="B602" s="327" t="b">
        <v>0</v>
      </c>
      <c r="C602" s="24">
        <v>67</v>
      </c>
      <c r="D602" s="34" t="str">
        <f>IF('Audit Info'!$E$1="Deutsch",Source!E602,Source!F602)</f>
        <v>Les surfaces en friche et surfaces entre les cultures sont ensemencées ou recouvertes avec du mulch à au moins 50 % pendant la période hivernale</v>
      </c>
      <c r="E602" t="s">
        <v>1873</v>
      </c>
      <c r="F602" t="s">
        <v>1874</v>
      </c>
    </row>
    <row r="603" spans="1:6" x14ac:dyDescent="0.25">
      <c r="A603" s="406"/>
      <c r="B603" s="327" t="b">
        <v>0</v>
      </c>
      <c r="C603" s="24">
        <v>68</v>
      </c>
      <c r="D603" s="34" t="str">
        <f>IF('Audit Info'!$E$1="Deutsch",Source!E603,Source!F603)</f>
        <v>50 % des cultures qui se prêtent à l'ensemencement sont ensemencées ou recouvertes d'un paillis.</v>
      </c>
      <c r="E603" t="s">
        <v>1875</v>
      </c>
      <c r="F603" t="s">
        <v>3208</v>
      </c>
    </row>
    <row r="604" spans="1:6" ht="26.25" x14ac:dyDescent="0.25">
      <c r="A604" s="406"/>
      <c r="B604" s="485" t="b">
        <f>IF(COUNTIF(Checkliste!I81:I82,"Nein")+COUNTIF(Checkliste!I84:I104,"Nein")+COUNTIF(Checkliste!I106:I125,"Nein")+COUNTIF(Checkliste!I127:I137,"Nein")+COUNTBLANK(Checkliste!I81:I137)&gt;0,FALSE,TRUE)</f>
        <v>0</v>
      </c>
      <c r="C604" s="24">
        <v>69</v>
      </c>
      <c r="D604" s="34" t="str">
        <f>IF('Audit Info'!$E$1="Deutsch",Source!E604,Source!F604)</f>
        <v>Preuve d’une utilisation raisonnée des produits phytosanitaires (SwissGAP Horti, Chap. 7 + 8 rempli)</v>
      </c>
      <c r="E604" s="7" t="s">
        <v>3042</v>
      </c>
      <c r="F604" s="3" t="s">
        <v>3043</v>
      </c>
    </row>
    <row r="605" spans="1:6" x14ac:dyDescent="0.25">
      <c r="A605" s="406"/>
      <c r="B605" s="485" t="b">
        <f>IF(COUNTIF(B606,"FALSCH")+COUNTIF(B607,"FALSCH")+COUNTIF(B608,"FALSCH")+COUNTIF(B609,"FALSCH")&gt;=3,FALSE,TRUE)</f>
        <v>0</v>
      </c>
      <c r="C605" s="24">
        <v>70</v>
      </c>
      <c r="D605" s="34" t="str">
        <f>IF('Audit Info'!$E$1="Deutsch",Source!E605,Source!F605)</f>
        <v>Preuve d’une irrigation adaptée (2 remplis de 4)</v>
      </c>
      <c r="E605" s="3" t="s">
        <v>1881</v>
      </c>
      <c r="F605" s="3" t="s">
        <v>1882</v>
      </c>
    </row>
    <row r="606" spans="1:6" x14ac:dyDescent="0.25">
      <c r="A606" s="406"/>
      <c r="B606" s="327" t="b">
        <v>0</v>
      </c>
      <c r="C606" s="24">
        <v>71</v>
      </c>
      <c r="D606" s="34" t="str">
        <f>IF('Audit Info'!$E$1="Deutsch",Source!E606,Source!F606)</f>
        <v>Utilisation des sources d’eau suivantes (nappe phréatique, eau de rivière, eau de pluie)</v>
      </c>
      <c r="E606" t="s">
        <v>1883</v>
      </c>
      <c r="F606" t="s">
        <v>1884</v>
      </c>
    </row>
    <row r="607" spans="1:6" x14ac:dyDescent="0.25">
      <c r="A607" s="406"/>
      <c r="B607" s="327" t="b">
        <v>0</v>
      </c>
      <c r="C607" s="24">
        <v>72</v>
      </c>
      <c r="D607" s="34" t="str">
        <f>IF('Audit Info'!$E$1="Deutsch",Source!E607,Source!F607)</f>
        <v>Utilisation de systèmes d’irrigation permettant d’économiser de l’eau (arrosage de surfaces délimitées, goutte à goutte, tensiomètre).</v>
      </c>
      <c r="E607" t="s">
        <v>1885</v>
      </c>
      <c r="F607" t="s">
        <v>1886</v>
      </c>
    </row>
    <row r="608" spans="1:6" x14ac:dyDescent="0.25">
      <c r="A608" s="406"/>
      <c r="B608" s="327" t="b">
        <v>0</v>
      </c>
      <c r="C608" s="24">
        <v>73</v>
      </c>
      <c r="D608" s="34" t="str">
        <f>IF('Audit Info'!$E$1="Deutsch",Source!E608,Source!F608)</f>
        <v>Possède des installations permettant de recycler l’eau d’arrosage ou de pluie excédentaire</v>
      </c>
      <c r="E608" t="s">
        <v>1887</v>
      </c>
      <c r="F608" t="s">
        <v>1888</v>
      </c>
    </row>
    <row r="609" spans="1:6" x14ac:dyDescent="0.25">
      <c r="A609" s="406"/>
      <c r="B609" s="485" t="b">
        <f>IF(COUNTIF(Checkliste!I75,"Nein")+COUNTBLANK(Checkliste!I75)&gt;0,FALSE,TRUE)</f>
        <v>0</v>
      </c>
      <c r="C609" s="24">
        <v>74</v>
      </c>
      <c r="D609" s="34" t="str">
        <f>IF('Audit Info'!$E$1="Deutsch",Source!E609,Source!F609)</f>
        <v>La consommation d’eau d’arrosage est documentée  (SGAP Horti, PC 6.3.2 rempli)</v>
      </c>
      <c r="E609" t="s">
        <v>3040</v>
      </c>
      <c r="F609" t="s">
        <v>3041</v>
      </c>
    </row>
    <row r="610" spans="1:6" ht="39" x14ac:dyDescent="0.25">
      <c r="B610" s="488" t="b">
        <v>0</v>
      </c>
      <c r="C610" s="24">
        <v>75</v>
      </c>
      <c r="D610" s="34" t="str">
        <f>IF('Audit Info'!$E$1="Deutsch",Source!E610,Source!F610)</f>
        <v>Preuve d’une utilisation économe de l’énergie. Une convention universelle avec la Confédération (en tant qu’entreprise ou comme groupe) pour l’amélioration de l’efficacité énergétique est disponible. Le respect des objectifs peut être prouvé.</v>
      </c>
      <c r="E610" s="7" t="s">
        <v>1893</v>
      </c>
      <c r="F610" s="7" t="s">
        <v>3209</v>
      </c>
    </row>
    <row r="611" spans="1:6" ht="26.25" x14ac:dyDescent="0.25">
      <c r="B611" s="486" t="b">
        <f>IF(COUNTIF(Checkliste!I157:I162,"Nein")+COUNTBLANK(Checkliste!I157:I162)&gt;0,FALSE,TRUE)</f>
        <v>0</v>
      </c>
      <c r="C611" s="24">
        <v>76</v>
      </c>
      <c r="D611" s="34" t="str">
        <f>IF('Audit Info'!$E$1="Deutsch",Source!E611,Source!F611)</f>
        <v>Preuve d’un concept pour l’évacuation des déchets et d’un système de
management environnemental (SwissGAP Horti, Chap. 11 rempli)</v>
      </c>
      <c r="E611" s="7" t="s">
        <v>1896</v>
      </c>
      <c r="F611" s="7" t="s">
        <v>1897</v>
      </c>
    </row>
    <row r="612" spans="1:6" x14ac:dyDescent="0.25">
      <c r="B612" s="487"/>
      <c r="D612" s="34"/>
      <c r="E612" s="7"/>
      <c r="F612" s="7"/>
    </row>
    <row r="613" spans="1:6" x14ac:dyDescent="0.25">
      <c r="B613" s="487"/>
      <c r="D613" s="34"/>
      <c r="E613" s="7"/>
      <c r="F613" s="7"/>
    </row>
    <row r="614" spans="1:6" x14ac:dyDescent="0.25">
      <c r="B614" s="219"/>
      <c r="D614" s="34"/>
      <c r="E614" s="7"/>
      <c r="F614" s="7"/>
    </row>
    <row r="615" spans="1:6" x14ac:dyDescent="0.25">
      <c r="B615" s="407" t="b">
        <f>IF(COUNTIF(B595,TRUE)+COUNTIF(B596,TRUE)+COUNTIF(B599,TRUE)+COUNTIF(B600,TRUE)+COUNTIF(B604,TRUE)+COUNTIF(B605,TRUE)+COUNTIF(B610,TRUE)+COUNTIF(B611,TRUE)=8,TRUE,FALSE)</f>
        <v>0</v>
      </c>
      <c r="D615" s="34"/>
      <c r="E615" s="7"/>
      <c r="F615" s="7"/>
    </row>
    <row r="616" spans="1:6" x14ac:dyDescent="0.25">
      <c r="B616" s="219"/>
      <c r="C616" s="24">
        <v>101</v>
      </c>
      <c r="D616" s="34" t="str">
        <f>IF('Audit Info'!$E$1="Deutsch",Source!E616,Source!F616)</f>
        <v>Exemple(s)</v>
      </c>
      <c r="E616" t="s">
        <v>1898</v>
      </c>
      <c r="F616" t="s">
        <v>1899</v>
      </c>
    </row>
    <row r="617" spans="1:6" x14ac:dyDescent="0.25">
      <c r="B617" s="219"/>
      <c r="C617" s="24">
        <v>119</v>
      </c>
      <c r="D617" s="34" t="str">
        <f>IF('Audit Info'!$E$1="Deutsch",Source!E617,Source!F617)</f>
        <v>Un contrôle du flux de marchandises a été effectué et est correct.
ou:
Un contrôle du flux de marchandises n’a pas été effectué (justification).</v>
      </c>
      <c r="E617" t="s">
        <v>1900</v>
      </c>
      <c r="F617" t="s">
        <v>1901</v>
      </c>
    </row>
    <row r="618" spans="1:6" x14ac:dyDescent="0.25">
      <c r="B618" s="219"/>
      <c r="C618" s="24">
        <v>164</v>
      </c>
      <c r="D618" s="34" t="str">
        <f>IF('Audit Info'!$E$1="Deutsch",Source!E618,Source!F618)</f>
        <v>Inspections dans le cadre des inspections annuelles de SwissGAP Horticulture</v>
      </c>
      <c r="E618" t="s">
        <v>1903</v>
      </c>
      <c r="F618" t="s">
        <v>1904</v>
      </c>
    </row>
    <row r="619" spans="1:6" x14ac:dyDescent="0.25">
      <c r="D619" s="104"/>
    </row>
    <row r="620" spans="1:6" x14ac:dyDescent="0.25">
      <c r="A620" s="328" t="b">
        <f>IF(COUNTIF(B595,"WAHR")+COUNTIF(B596,"WAHR")+COUNTIF(B599,"WAHR")+COUNTIF(B600,"WAHR")+COUNTIF(B604,"WAHR")+COUNTIF(B605,"WAHR")+COUNTIF(B610,"WAHR")+COUNTIF(B611,"WAHR")&gt;=4,TRUE,FALSE)</f>
        <v>0</v>
      </c>
      <c r="B620" s="326" t="str">
        <f>IF(A622=1,"WAHR","FALSCH")</f>
        <v>FALSCH</v>
      </c>
      <c r="C620" s="24" t="str">
        <f>IF(AND(A622="Freiland",A620),"Erfüllt","Nicht erfüllt")</f>
        <v>Nicht erfüllt</v>
      </c>
      <c r="D620" s="104"/>
    </row>
    <row r="621" spans="1:6" x14ac:dyDescent="0.25">
      <c r="A621" s="329" t="str">
        <f>IF(COUNTIF(B595,"WAHR")+COUNTIF(B596,"WAHR")+COUNTIF(B599,"WAHR")+COUNTIF(B600,"WAHR")+COUNTIF(B604,"WAHR")+COUNTIF(B605,"WAHR")+COUNTIF(B610,"WAHR")+COUNTIF(B611,"WAHR")&gt;=3,"WAHR","FALSCH")</f>
        <v>FALSCH</v>
      </c>
      <c r="C621" s="24" t="str">
        <f>IF(AND(A622="Freiland",A621),"Erfüllt","Nicht erfüllt")</f>
        <v>Nicht erfüllt</v>
      </c>
      <c r="D621" s="409"/>
    </row>
    <row r="622" spans="1:6" x14ac:dyDescent="0.25">
      <c r="A622" s="105" t="str">
        <f>IF('Deklaration 1'!D28&gt;0,"Freiland","kein Freiland")</f>
        <v>kein Freiland</v>
      </c>
    </row>
    <row r="624" spans="1:6" x14ac:dyDescent="0.25">
      <c r="A624" t="b">
        <v>0</v>
      </c>
      <c r="D624" s="104"/>
    </row>
    <row r="625" spans="3:6" x14ac:dyDescent="0.25">
      <c r="C625" s="23" t="s">
        <v>1905</v>
      </c>
      <c r="D625" s="104"/>
    </row>
    <row r="626" spans="3:6" x14ac:dyDescent="0.25">
      <c r="C626" s="24">
        <v>12</v>
      </c>
      <c r="D626" s="34" t="str">
        <f>IF('Audit Info'!$E$1="Deutsch",Source!E626,Source!F626)</f>
        <v>Plantes de pépinières</v>
      </c>
      <c r="E626" s="3" t="s">
        <v>1906</v>
      </c>
      <c r="F626" s="3" t="s">
        <v>1907</v>
      </c>
    </row>
    <row r="627" spans="3:6" ht="26.25" x14ac:dyDescent="0.25">
      <c r="C627" s="24">
        <v>13</v>
      </c>
      <c r="D627" s="34" t="str">
        <f>IF('Audit Info'!$E$1="Deutsch",Source!E627,Source!F627)</f>
        <v>Arbustes (0.5-1m)
et couvre-sol</v>
      </c>
      <c r="E627" s="7" t="s">
        <v>3179</v>
      </c>
      <c r="F627" s="64" t="s">
        <v>3178</v>
      </c>
    </row>
    <row r="628" spans="3:6" x14ac:dyDescent="0.25">
      <c r="C628" s="24">
        <v>14</v>
      </c>
      <c r="D628" s="34" t="str">
        <f>IF('Audit Info'!$E$1="Deutsch",Source!E628,Source!F628)</f>
        <v>Plantes pour haies</v>
      </c>
      <c r="E628" s="3" t="s">
        <v>77</v>
      </c>
      <c r="F628" s="3" t="s">
        <v>2027</v>
      </c>
    </row>
    <row r="629" spans="3:6" x14ac:dyDescent="0.25">
      <c r="C629" s="24">
        <v>15</v>
      </c>
      <c r="D629" s="34" t="str">
        <f>IF('Audit Info'!$E$1="Deutsch",Source!E629,Source!F629)</f>
        <v>Conifères</v>
      </c>
      <c r="E629" s="3" t="s">
        <v>78</v>
      </c>
      <c r="F629" s="3" t="s">
        <v>2028</v>
      </c>
    </row>
    <row r="630" spans="3:6" ht="26.25" x14ac:dyDescent="0.25">
      <c r="C630" s="24">
        <v>16</v>
      </c>
      <c r="D630" s="325" t="str">
        <f>IF('Audit Info'!$E$1="Deutsch",Source!E630,Source!F630)</f>
        <v>Feuillus
(caduques et persistants)</v>
      </c>
      <c r="E630" s="7" t="s">
        <v>3046</v>
      </c>
      <c r="F630" s="64" t="s">
        <v>3047</v>
      </c>
    </row>
    <row r="631" spans="3:6" ht="26.25" x14ac:dyDescent="0.25">
      <c r="C631" s="24">
        <v>17</v>
      </c>
      <c r="D631" s="34" t="str">
        <f>IF('Audit Info'!$E$1="Deutsch",Source!E631,Source!F631)</f>
        <v>Arbres fruitiers 
et petits fruits</v>
      </c>
      <c r="E631" s="7" t="s">
        <v>3328</v>
      </c>
      <c r="F631" s="64" t="s">
        <v>3329</v>
      </c>
    </row>
    <row r="632" spans="3:6" x14ac:dyDescent="0.25">
      <c r="D632" s="34" t="str">
        <f>IF('Audit Info'!$E$1="Deutsch",Source!E632,Source!F632)</f>
        <v>Rosiers</v>
      </c>
      <c r="E632" s="3" t="s">
        <v>79</v>
      </c>
      <c r="F632" s="3" t="s">
        <v>2888</v>
      </c>
    </row>
    <row r="633" spans="3:6" x14ac:dyDescent="0.25">
      <c r="D633" s="104"/>
    </row>
    <row r="634" spans="3:6" x14ac:dyDescent="0.25">
      <c r="C634" s="23" t="s">
        <v>1917</v>
      </c>
      <c r="D634" s="104"/>
    </row>
    <row r="635" spans="3:6" x14ac:dyDescent="0.25">
      <c r="C635" s="24">
        <v>1</v>
      </c>
      <c r="D635" s="104"/>
    </row>
    <row r="636" spans="3:6" x14ac:dyDescent="0.25">
      <c r="C636" s="24">
        <v>2</v>
      </c>
      <c r="D636" s="34" t="str">
        <f>IF('Audit Info'!$E$1="Deutsch",Source!E636,Source!F636)</f>
        <v>Organe de certification:</v>
      </c>
      <c r="E636" t="s">
        <v>1918</v>
      </c>
      <c r="F636" s="3" t="s">
        <v>1919</v>
      </c>
    </row>
    <row r="637" spans="3:6" x14ac:dyDescent="0.25">
      <c r="C637" s="24">
        <v>3</v>
      </c>
      <c r="D637" s="34" t="str">
        <f>IF('Audit Info'!$E$1="Deutsch",Source!E637,Source!F637)</f>
        <v>Inspecteur:</v>
      </c>
      <c r="E637" t="s">
        <v>3176</v>
      </c>
      <c r="F637" t="s">
        <v>3177</v>
      </c>
    </row>
    <row r="638" spans="3:6" x14ac:dyDescent="0.25">
      <c r="C638" s="24">
        <v>4</v>
      </c>
      <c r="D638" s="34" t="str">
        <f>IF('Audit Info'!$E$1="Deutsch",Source!E638,Source!F638)</f>
        <v>N° de tél:</v>
      </c>
      <c r="E638" t="s">
        <v>1922</v>
      </c>
      <c r="F638" t="s">
        <v>1923</v>
      </c>
    </row>
    <row r="639" spans="3:6" x14ac:dyDescent="0.25">
      <c r="C639" s="24">
        <v>5</v>
      </c>
      <c r="D639" s="34" t="str">
        <f>IF('Audit Info'!$E$1="Deutsch",Source!E639,Source!F639)</f>
        <v>Responsable pour Suisse Garantie:</v>
      </c>
      <c r="E639" t="s">
        <v>1924</v>
      </c>
      <c r="F639" t="s">
        <v>1925</v>
      </c>
    </row>
    <row r="640" spans="3:6" x14ac:dyDescent="0.25">
      <c r="C640" s="24">
        <v>6</v>
      </c>
      <c r="D640" s="34" t="str">
        <f>IF('Audit Info'!$E$1="Deutsch",Source!E640,Source!F640)</f>
        <v>Nom:</v>
      </c>
      <c r="E640" t="s">
        <v>97</v>
      </c>
      <c r="F640" t="s">
        <v>1599</v>
      </c>
    </row>
    <row r="641" spans="3:6" x14ac:dyDescent="0.25">
      <c r="C641" s="24">
        <v>7</v>
      </c>
      <c r="D641" s="34" t="str">
        <f>IF('Audit Info'!$E$1="Deutsch",Source!E641,Source!F641)</f>
        <v>E-mail:</v>
      </c>
      <c r="E641" t="s">
        <v>1926</v>
      </c>
      <c r="F641" t="s">
        <v>1927</v>
      </c>
    </row>
    <row r="642" spans="3:6" x14ac:dyDescent="0.25">
      <c r="C642" s="24">
        <v>8</v>
      </c>
      <c r="D642" s="34" t="str">
        <f>IF('Audit Info'!$E$1="Deutsch",Source!E642,Source!F642)</f>
        <v>Autres collaborateurs interrogés et leur fonction:</v>
      </c>
      <c r="E642" t="s">
        <v>1928</v>
      </c>
      <c r="F642" t="s">
        <v>1929</v>
      </c>
    </row>
    <row r="643" spans="3:6" x14ac:dyDescent="0.25">
      <c r="C643" s="24">
        <v>11</v>
      </c>
      <c r="D643" s="34" t="str">
        <f>IF('Audit Info'!$E$1="Deutsch",Source!E643,Source!F643)</f>
        <v>Documents de référence dans leurs versions actuelles:</v>
      </c>
      <c r="E643" t="s">
        <v>1930</v>
      </c>
      <c r="F643" t="s">
        <v>1931</v>
      </c>
    </row>
    <row r="644" spans="3:6" x14ac:dyDescent="0.25">
      <c r="C644" s="24">
        <v>12</v>
      </c>
      <c r="D644" s="34" t="str">
        <f>IF('Audit Info'!$E$1="Deutsch",Source!E644,Source!F644)</f>
        <v xml:space="preserve">• Règlement général AMS </v>
      </c>
      <c r="E644" t="s">
        <v>1933</v>
      </c>
      <c r="F644" t="s">
        <v>1934</v>
      </c>
    </row>
    <row r="645" spans="3:6" x14ac:dyDescent="0.25">
      <c r="C645" s="24">
        <v>13</v>
      </c>
      <c r="D645" s="34" t="str">
        <f>IF('Audit Info'!$E$1="Deutsch",Source!E645,Source!F645)</f>
        <v>• Manuel de présentation graphique AMS</v>
      </c>
      <c r="E645" t="s">
        <v>1936</v>
      </c>
      <c r="F645" t="s">
        <v>1937</v>
      </c>
    </row>
    <row r="646" spans="3:6" x14ac:dyDescent="0.25">
      <c r="C646" s="24">
        <v>14</v>
      </c>
      <c r="D646" s="34" t="str">
        <f>IF('Audit Info'!$E$1="Deutsch",Source!E646,Source!F646)</f>
        <v>• Règlement des sanctions AMS</v>
      </c>
      <c r="E646" t="s">
        <v>1939</v>
      </c>
      <c r="F646" t="s">
        <v>1940</v>
      </c>
    </row>
    <row r="647" spans="3:6" x14ac:dyDescent="0.25">
      <c r="C647" s="24">
        <v>15</v>
      </c>
      <c r="D647" s="34" t="str">
        <f>IF('Audit Info'!$E$1="Deutsch",Source!E647,Source!F647)</f>
        <v>• Règlement de la branche horticulture</v>
      </c>
      <c r="E647" s="3" t="s">
        <v>1942</v>
      </c>
      <c r="F647" s="3" t="s">
        <v>1943</v>
      </c>
    </row>
    <row r="648" spans="3:6" x14ac:dyDescent="0.25">
      <c r="C648" s="24">
        <v>16</v>
      </c>
      <c r="D648" s="34">
        <f>IF('Audit Info'!$E$1="Deutsch",Source!E648,Source!F648)</f>
        <v>0</v>
      </c>
    </row>
    <row r="649" spans="3:6" x14ac:dyDescent="0.25">
      <c r="C649" s="24">
        <v>20</v>
      </c>
      <c r="D649" s="34" t="str">
        <f>IF('Audit Info'!$E$1="Deutsch",Source!E649,Source!F649)</f>
        <v>RG = Règlement général</v>
      </c>
      <c r="E649" t="s">
        <v>1944</v>
      </c>
      <c r="F649" t="s">
        <v>1945</v>
      </c>
    </row>
    <row r="650" spans="3:6" x14ac:dyDescent="0.25">
      <c r="C650" s="24">
        <v>21</v>
      </c>
      <c r="D650" s="34" t="str">
        <f>IF('Audit Info'!$E$1="Deutsch",Source!E650,Source!F650)</f>
        <v>SGA = Suisse Garantie</v>
      </c>
      <c r="E650" t="s">
        <v>1946</v>
      </c>
      <c r="F650" t="s">
        <v>1946</v>
      </c>
    </row>
    <row r="651" spans="3:6" x14ac:dyDescent="0.25">
      <c r="C651" s="24">
        <v>22</v>
      </c>
      <c r="D651" s="34" t="str">
        <f>IF('Audit Info'!$E$1="Deutsch",Source!E651,Source!F651)</f>
        <v>Pres. = Prescription</v>
      </c>
      <c r="E651" t="s">
        <v>1947</v>
      </c>
      <c r="F651" t="s">
        <v>1948</v>
      </c>
    </row>
    <row r="652" spans="3:6" x14ac:dyDescent="0.25">
      <c r="C652" s="24">
        <v>23</v>
      </c>
      <c r="D652" s="34" t="str">
        <f>IF('Audit Info'!$E$1="Deutsch",Source!E652,Source!F652)</f>
        <v>nc = Exigence non critique</v>
      </c>
      <c r="E652" t="s">
        <v>1949</v>
      </c>
      <c r="F652" t="s">
        <v>1950</v>
      </c>
    </row>
    <row r="653" spans="3:6" x14ac:dyDescent="0.25">
      <c r="C653" s="24">
        <v>29</v>
      </c>
      <c r="D653" s="34" t="str">
        <f>IF('Audit Info'!$E$1="Deutsch",Source!E653,Source!F653)</f>
        <v>Preuve / non-conformité</v>
      </c>
      <c r="E653" t="s">
        <v>1951</v>
      </c>
      <c r="F653" t="s">
        <v>1952</v>
      </c>
    </row>
    <row r="654" spans="3:6" x14ac:dyDescent="0.25">
      <c r="C654" s="24">
        <v>41</v>
      </c>
      <c r="D654" s="104" t="str">
        <f>IF('Audit Info'!$E$1="Deutsch",Source!E654,Source!F654)</f>
        <v>Référencement comme prescription externe</v>
      </c>
      <c r="E654" t="s">
        <v>1953</v>
      </c>
      <c r="F654" t="s">
        <v>1954</v>
      </c>
    </row>
    <row r="655" spans="3:6" x14ac:dyDescent="0.25">
      <c r="C655" s="24">
        <v>42</v>
      </c>
      <c r="D655" s="104" t="str">
        <f>IF('Audit Info'!$E$1="Deutsch",Source!E655,Source!F655)</f>
        <v>Conclusions (fournisseurs, recettes, traçabilité, étiquetage)</v>
      </c>
      <c r="E655" t="s">
        <v>1955</v>
      </c>
      <c r="F655" t="s">
        <v>1956</v>
      </c>
    </row>
    <row r="656" spans="3:6" x14ac:dyDescent="0.25">
      <c r="C656" s="24">
        <v>46</v>
      </c>
      <c r="D656" s="34" t="str">
        <f>IF('Audit Info'!$E$1="Deutsch",Source!E656,Source!F656)</f>
        <v>Preuve / non-conformité</v>
      </c>
      <c r="E656" t="s">
        <v>1951</v>
      </c>
      <c r="F656" t="s">
        <v>1952</v>
      </c>
    </row>
    <row r="657" spans="3:6" x14ac:dyDescent="0.25">
      <c r="C657" s="24">
        <v>47</v>
      </c>
      <c r="D657" s="34" t="str">
        <f>IF('Audit Info'!$E$1="Deutsch",Source!E657,Source!F657)</f>
        <v>Ajouter des exemples</v>
      </c>
      <c r="E657" t="s">
        <v>1957</v>
      </c>
      <c r="F657" t="s">
        <v>1958</v>
      </c>
    </row>
    <row r="658" spans="3:6" ht="90" x14ac:dyDescent="0.25">
      <c r="C658" s="24">
        <v>49</v>
      </c>
      <c r="D658" s="34" t="str">
        <f>IF('Audit Info'!$E$1="Deutsch",Source!E658,Source!F658)</f>
        <v>- au moins 10mm
- écriture noire
- fond blanc, angles arrondi
- drapeau rouge ou noir
- sur arrière-fond blanc ou
   transparent: cadre noir</v>
      </c>
      <c r="E658" s="32" t="s">
        <v>3031</v>
      </c>
      <c r="F658" s="32" t="s">
        <v>3032</v>
      </c>
    </row>
    <row r="659" spans="3:6" x14ac:dyDescent="0.25">
      <c r="C659" s="24">
        <v>53</v>
      </c>
      <c r="D659" s="34" t="str">
        <f>IF('Audit Info'!$E$1="Deutsch",Source!E659,Source!F659)</f>
        <v>Preuve / non-conformité</v>
      </c>
      <c r="E659" t="s">
        <v>1951</v>
      </c>
      <c r="F659" t="s">
        <v>1952</v>
      </c>
    </row>
    <row r="660" spans="3:6" x14ac:dyDescent="0.25">
      <c r="C660" s="24">
        <v>54</v>
      </c>
      <c r="D660" s="34" t="str">
        <f>IF('Audit Info'!$E$1="Deutsch",Source!E660,Source!F660)</f>
        <v>Ajouter la liste des fournisseurs</v>
      </c>
      <c r="E660" t="s">
        <v>1963</v>
      </c>
      <c r="F660" t="s">
        <v>1964</v>
      </c>
    </row>
    <row r="661" spans="3:6" x14ac:dyDescent="0.25">
      <c r="C661" s="24">
        <v>77</v>
      </c>
      <c r="D661" s="34" t="str">
        <f>IF('Audit Info'!$E$1="Deutsch",Source!E661,Source!F661)</f>
        <v>Preuve / non-conformité</v>
      </c>
      <c r="E661" t="s">
        <v>1951</v>
      </c>
      <c r="F661" t="s">
        <v>1952</v>
      </c>
    </row>
    <row r="662" spans="3:6" x14ac:dyDescent="0.25">
      <c r="C662" s="24">
        <v>84</v>
      </c>
      <c r="D662" s="34" t="str">
        <f>IF('Audit Info'!$E$1="Deutsch",Source!E662,Source!F662)</f>
        <v>Preuve / non-conformité</v>
      </c>
      <c r="E662" t="s">
        <v>1951</v>
      </c>
      <c r="F662" t="s">
        <v>1952</v>
      </c>
    </row>
    <row r="663" spans="3:6" x14ac:dyDescent="0.25">
      <c r="C663" s="24">
        <v>89</v>
      </c>
      <c r="D663" s="34" t="str">
        <f>IF('Audit Info'!$E$1="Deutsch",Source!E663,Source!F663)</f>
        <v>Preuve / non-conformité</v>
      </c>
      <c r="E663" t="s">
        <v>1951</v>
      </c>
      <c r="F663" t="s">
        <v>1952</v>
      </c>
    </row>
    <row r="664" spans="3:6" x14ac:dyDescent="0.25">
      <c r="C664" s="24">
        <v>94</v>
      </c>
      <c r="D664" s="34">
        <f>IF('Audit Info'!$E$1="Deutsch",Source!E664,Source!F664)</f>
        <v>0</v>
      </c>
    </row>
    <row r="665" spans="3:6" x14ac:dyDescent="0.25">
      <c r="C665" s="24">
        <v>101</v>
      </c>
      <c r="D665" s="34" t="str">
        <f>IF('Audit Info'!$E$1="Deutsch",Source!E665,Source!F665)</f>
        <v>Preuve / Justificatifs</v>
      </c>
      <c r="E665" t="s">
        <v>1965</v>
      </c>
      <c r="F665" t="s">
        <v>1966</v>
      </c>
    </row>
    <row r="666" spans="3:6" x14ac:dyDescent="0.25">
      <c r="C666" s="24">
        <v>109</v>
      </c>
      <c r="D666" s="34" t="str">
        <f>IF('Audit Info'!$E$1="Deutsch",Source!E666,Source!F666)</f>
        <v>Preuve / non-conformité</v>
      </c>
      <c r="E666" t="s">
        <v>1951</v>
      </c>
      <c r="F666" t="s">
        <v>1952</v>
      </c>
    </row>
    <row r="667" spans="3:6" x14ac:dyDescent="0.25">
      <c r="C667" s="24">
        <v>116</v>
      </c>
      <c r="D667" s="34" t="str">
        <f>IF('Audit Info'!$E$1="Deutsch",Source!E667,Source!F667)</f>
        <v>Preuve / non-conformité</v>
      </c>
      <c r="E667" t="s">
        <v>1951</v>
      </c>
      <c r="F667" t="s">
        <v>1952</v>
      </c>
    </row>
    <row r="668" spans="3:6" x14ac:dyDescent="0.25">
      <c r="C668" s="24">
        <v>121</v>
      </c>
      <c r="D668" s="34" t="str">
        <f>IF('Audit Info'!$E$1="Deutsch",Source!E668,Source!F668)</f>
        <v>Matières premières:</v>
      </c>
      <c r="E668" t="s">
        <v>1967</v>
      </c>
      <c r="F668" t="s">
        <v>1968</v>
      </c>
    </row>
    <row r="669" spans="3:6" x14ac:dyDescent="0.25">
      <c r="C669" s="24">
        <v>122</v>
      </c>
      <c r="D669" s="34" t="str">
        <f>IF('Audit Info'!$E$1="Deutsch",Source!E669,Source!F669)</f>
        <v>• Factures des achats</v>
      </c>
      <c r="E669" s="3" t="s">
        <v>1969</v>
      </c>
      <c r="F669" t="s">
        <v>1970</v>
      </c>
    </row>
    <row r="670" spans="3:6" x14ac:dyDescent="0.25">
      <c r="C670" s="24">
        <v>123</v>
      </c>
      <c r="D670" s="34" t="str">
        <f>IF('Audit Info'!$E$1="Deutsch",Source!E670,Source!F670)</f>
        <v>• Journal de production et de fabrication</v>
      </c>
      <c r="E670" t="s">
        <v>1971</v>
      </c>
      <c r="F670" t="s">
        <v>1972</v>
      </c>
    </row>
    <row r="671" spans="3:6" x14ac:dyDescent="0.25">
      <c r="C671" s="24">
        <v>124</v>
      </c>
      <c r="D671" s="34" t="str">
        <f>IF('Audit Info'!$E$1="Deutsch",Source!E671,Source!F671)</f>
        <v>• État des stocks au début et à la fin de la période</v>
      </c>
      <c r="E671" t="s">
        <v>1973</v>
      </c>
      <c r="F671" t="s">
        <v>1974</v>
      </c>
    </row>
    <row r="672" spans="3:6" ht="30" x14ac:dyDescent="0.25">
      <c r="C672" s="24">
        <v>125</v>
      </c>
      <c r="D672" s="34" t="str">
        <f>IF('Audit Info'!$E$1="Deutsch",Source!E672,Source!F672)</f>
        <v>• d’après les quittances
• d’après la statistique des ventes</v>
      </c>
      <c r="E672" s="22" t="s">
        <v>1975</v>
      </c>
      <c r="F672" s="22" t="s">
        <v>1976</v>
      </c>
    </row>
    <row r="673" spans="3:6" ht="45" x14ac:dyDescent="0.25">
      <c r="C673" s="24">
        <v>126</v>
      </c>
      <c r="D673" s="34" t="str">
        <f>IF('Audit Info'!$E$1="Deutsch",Source!E673,Source!F673)</f>
        <v>• Coefficient de transformation
• Interprétation</v>
      </c>
      <c r="E673" s="22" t="s">
        <v>1977</v>
      </c>
      <c r="F673" s="22" t="s">
        <v>1978</v>
      </c>
    </row>
    <row r="674" spans="3:6" x14ac:dyDescent="0.25">
      <c r="C674" s="24">
        <v>128</v>
      </c>
      <c r="D674" s="34" t="str">
        <f>IF('Audit Info'!$E$1="Deutsch",Source!E674,Source!F674)</f>
        <v>Résultat</v>
      </c>
      <c r="E674" t="s">
        <v>1706</v>
      </c>
      <c r="F674" t="s">
        <v>1707</v>
      </c>
    </row>
    <row r="675" spans="3:6" x14ac:dyDescent="0.25">
      <c r="C675" s="24">
        <v>169</v>
      </c>
      <c r="D675" s="34" t="str">
        <f>IF('Audit Info'!$E$1="Deutsch",Source!E675,Source!F675)</f>
        <v>Date:</v>
      </c>
      <c r="E675" t="s">
        <v>63</v>
      </c>
      <c r="F675" t="s">
        <v>1562</v>
      </c>
    </row>
    <row r="676" spans="3:6" x14ac:dyDescent="0.25">
      <c r="C676" s="24">
        <v>170</v>
      </c>
      <c r="D676" s="34" t="str">
        <f>IF('Audit Info'!$E$1="Deutsch",Source!E676,Source!F676)</f>
        <v>Signature de
l’entreprise:</v>
      </c>
      <c r="E676" t="s">
        <v>1979</v>
      </c>
      <c r="F676" t="s">
        <v>1980</v>
      </c>
    </row>
    <row r="677" spans="3:6" x14ac:dyDescent="0.25">
      <c r="D677" s="34"/>
    </row>
    <row r="678" spans="3:6" x14ac:dyDescent="0.25">
      <c r="D678" s="34"/>
    </row>
    <row r="679" spans="3:6" x14ac:dyDescent="0.25">
      <c r="D679" s="34"/>
    </row>
    <row r="680" spans="3:6" x14ac:dyDescent="0.25">
      <c r="D680" s="34"/>
    </row>
    <row r="681" spans="3:6" x14ac:dyDescent="0.25">
      <c r="D681" s="34"/>
    </row>
    <row r="682" spans="3:6" x14ac:dyDescent="0.25">
      <c r="D682" s="34"/>
    </row>
    <row r="683" spans="3:6" x14ac:dyDescent="0.25">
      <c r="D683" s="34"/>
    </row>
    <row r="684" spans="3:6" x14ac:dyDescent="0.25">
      <c r="D684" s="34"/>
    </row>
    <row r="685" spans="3:6" x14ac:dyDescent="0.25">
      <c r="D685" s="34"/>
    </row>
    <row r="686" spans="3:6" x14ac:dyDescent="0.25">
      <c r="D686" s="34"/>
    </row>
    <row r="687" spans="3:6" x14ac:dyDescent="0.25">
      <c r="D687" s="34"/>
    </row>
    <row r="688" spans="3:6" x14ac:dyDescent="0.25">
      <c r="C688" s="23" t="s">
        <v>1981</v>
      </c>
      <c r="D688" s="34"/>
    </row>
    <row r="689" spans="3:6" x14ac:dyDescent="0.25">
      <c r="C689" s="24">
        <v>29</v>
      </c>
      <c r="D689" s="34" t="str">
        <f>IF('Audit Info'!$E$1="Deutsch",Source!E689,Source!F689)</f>
        <v>rempli</v>
      </c>
      <c r="E689" t="s">
        <v>1982</v>
      </c>
      <c r="F689" t="s">
        <v>1983</v>
      </c>
    </row>
    <row r="690" spans="3:6" x14ac:dyDescent="0.25">
      <c r="C690" s="24">
        <v>30</v>
      </c>
      <c r="D690" s="34" t="str">
        <f>IF('Audit Info'!$E$1="Deutsch",Source!E690,Source!F690)</f>
        <v>oui</v>
      </c>
      <c r="E690" t="s">
        <v>1984</v>
      </c>
      <c r="F690" t="s">
        <v>1505</v>
      </c>
    </row>
    <row r="691" spans="3:6" x14ac:dyDescent="0.25">
      <c r="C691" s="24">
        <v>31</v>
      </c>
      <c r="D691" s="34" t="str">
        <f>IF('Audit Info'!$E$1="Deutsch",Source!E691,Source!F691)</f>
        <v xml:space="preserve">
nc</v>
      </c>
      <c r="E691" t="s">
        <v>1985</v>
      </c>
      <c r="F691" t="s">
        <v>1986</v>
      </c>
    </row>
    <row r="692" spans="3:6" x14ac:dyDescent="0.25">
      <c r="C692" s="24">
        <v>32</v>
      </c>
      <c r="D692" s="34" t="str">
        <f>IF('Audit Info'!$E$1="Deutsch",Source!E692,Source!F692)</f>
        <v xml:space="preserve">
nc</v>
      </c>
      <c r="E692" t="s">
        <v>1985</v>
      </c>
      <c r="F692" t="s">
        <v>1986</v>
      </c>
    </row>
    <row r="693" spans="3:6" x14ac:dyDescent="0.25">
      <c r="C693" s="24">
        <v>34</v>
      </c>
      <c r="D693" s="34" t="str">
        <f>IF('Audit Info'!$E$1="Deutsch",Source!E693,Source!F693)</f>
        <v xml:space="preserve">
crit.</v>
      </c>
      <c r="E693" t="s">
        <v>1987</v>
      </c>
      <c r="F693" t="s">
        <v>1988</v>
      </c>
    </row>
    <row r="694" spans="3:6" x14ac:dyDescent="0.25">
      <c r="C694" s="24">
        <v>36</v>
      </c>
      <c r="D694" s="34" t="str">
        <f>IF('Audit Info'!$E$1="Deutsch",Source!E694,Source!F694)</f>
        <v xml:space="preserve">
crit.</v>
      </c>
      <c r="E694" t="s">
        <v>1987</v>
      </c>
      <c r="F694" t="s">
        <v>1988</v>
      </c>
    </row>
    <row r="695" spans="3:6" x14ac:dyDescent="0.25">
      <c r="C695" s="24">
        <v>38</v>
      </c>
      <c r="D695" s="34" t="str">
        <f>IF('Audit Info'!$E$1="Deutsch",Source!E695,Source!F695)</f>
        <v xml:space="preserve">
nc</v>
      </c>
      <c r="E695" t="s">
        <v>1985</v>
      </c>
      <c r="F695" t="s">
        <v>1986</v>
      </c>
    </row>
    <row r="696" spans="3:6" x14ac:dyDescent="0.25">
      <c r="C696" s="24">
        <v>41</v>
      </c>
      <c r="D696" s="34" t="str">
        <f>IF('Audit Info'!$E$1="Deutsch",Source!E696,Source!F696)</f>
        <v xml:space="preserve">
nc</v>
      </c>
      <c r="E696" t="s">
        <v>1985</v>
      </c>
      <c r="F696" t="s">
        <v>1986</v>
      </c>
    </row>
    <row r="697" spans="3:6" x14ac:dyDescent="0.25">
      <c r="C697" s="24">
        <v>42</v>
      </c>
      <c r="D697" s="34" t="str">
        <f>IF('Audit Info'!$E$1="Deutsch",Source!E697,Source!F697)</f>
        <v xml:space="preserve">
nc</v>
      </c>
      <c r="E697" t="s">
        <v>1985</v>
      </c>
      <c r="F697" t="s">
        <v>1986</v>
      </c>
    </row>
    <row r="698" spans="3:6" x14ac:dyDescent="0.25">
      <c r="C698" s="24">
        <v>46</v>
      </c>
      <c r="D698" s="34" t="str">
        <f>IF('Audit Info'!$E$1="Deutsch",Source!E698,Source!F698)</f>
        <v>rempli</v>
      </c>
      <c r="E698" t="s">
        <v>1982</v>
      </c>
      <c r="F698" t="s">
        <v>1983</v>
      </c>
    </row>
    <row r="699" spans="3:6" x14ac:dyDescent="0.25">
      <c r="C699" s="24">
        <v>47</v>
      </c>
      <c r="D699" s="34" t="str">
        <f>IF('Audit Info'!$E$1="Deutsch",Source!E699,Source!F699)</f>
        <v>oui</v>
      </c>
      <c r="E699" t="s">
        <v>1984</v>
      </c>
      <c r="F699" t="s">
        <v>1505</v>
      </c>
    </row>
    <row r="700" spans="3:6" x14ac:dyDescent="0.25">
      <c r="C700" s="24">
        <v>48</v>
      </c>
      <c r="D700" s="34" t="str">
        <f>IF('Audit Info'!$E$1="Deutsch",Source!E700,Source!F700)</f>
        <v xml:space="preserve">
nc</v>
      </c>
      <c r="E700" t="s">
        <v>1985</v>
      </c>
      <c r="F700" t="s">
        <v>1986</v>
      </c>
    </row>
    <row r="701" spans="3:6" x14ac:dyDescent="0.25">
      <c r="C701" s="24">
        <v>49</v>
      </c>
      <c r="D701" s="34" t="str">
        <f>IF('Audit Info'!$E$1="Deutsch",Source!E701,Source!F701)</f>
        <v xml:space="preserve">
nc</v>
      </c>
      <c r="E701" t="s">
        <v>1985</v>
      </c>
      <c r="F701" t="s">
        <v>1986</v>
      </c>
    </row>
    <row r="702" spans="3:6" x14ac:dyDescent="0.25">
      <c r="C702" s="24">
        <v>51</v>
      </c>
      <c r="D702" s="34" t="str">
        <f>IF('Audit Info'!$E$1="Deutsch",Source!E702,Source!F702)</f>
        <v xml:space="preserve">
nc</v>
      </c>
      <c r="E702" t="s">
        <v>1985</v>
      </c>
      <c r="F702" t="s">
        <v>1986</v>
      </c>
    </row>
    <row r="703" spans="3:6" x14ac:dyDescent="0.25">
      <c r="C703" s="24">
        <v>53</v>
      </c>
      <c r="D703" s="34" t="str">
        <f>IF('Audit Info'!$E$1="Deutsch",Source!E703,Source!F703)</f>
        <v>rempli</v>
      </c>
      <c r="E703" t="s">
        <v>1982</v>
      </c>
      <c r="F703" t="s">
        <v>1983</v>
      </c>
    </row>
    <row r="704" spans="3:6" x14ac:dyDescent="0.25">
      <c r="C704" s="24">
        <v>54</v>
      </c>
      <c r="D704" s="34" t="str">
        <f>IF('Audit Info'!$E$1="Deutsch",Source!E704,Source!F704)</f>
        <v>oui</v>
      </c>
      <c r="E704" t="s">
        <v>1984</v>
      </c>
      <c r="F704" t="s">
        <v>1505</v>
      </c>
    </row>
    <row r="705" spans="3:6" x14ac:dyDescent="0.25">
      <c r="C705" s="24">
        <v>56</v>
      </c>
      <c r="D705" s="34" t="str">
        <f>IF('Audit Info'!$E$1="Deutsch",Source!E705,Source!F705)</f>
        <v xml:space="preserve">
crit.</v>
      </c>
      <c r="E705" t="s">
        <v>1987</v>
      </c>
      <c r="F705" t="s">
        <v>1988</v>
      </c>
    </row>
    <row r="706" spans="3:6" x14ac:dyDescent="0.25">
      <c r="C706" s="24">
        <v>57</v>
      </c>
      <c r="D706" s="34" t="str">
        <f>IF('Audit Info'!$E$1="Deutsch",Source!E706,Source!F706)</f>
        <v xml:space="preserve">
crit.</v>
      </c>
      <c r="E706" t="s">
        <v>1987</v>
      </c>
      <c r="F706" t="s">
        <v>1988</v>
      </c>
    </row>
    <row r="707" spans="3:6" x14ac:dyDescent="0.25">
      <c r="C707" s="24">
        <v>59</v>
      </c>
      <c r="D707" s="34" t="str">
        <f>IF('Audit Info'!$E$1="Deutsch",Source!E707,Source!F707)</f>
        <v>crit.</v>
      </c>
      <c r="E707" t="s">
        <v>1989</v>
      </c>
      <c r="F707" t="s">
        <v>1990</v>
      </c>
    </row>
    <row r="708" spans="3:6" x14ac:dyDescent="0.25">
      <c r="C708" s="24">
        <v>77</v>
      </c>
      <c r="D708" s="34" t="str">
        <f>IF('Audit Info'!$E$1="Deutsch",Source!E708,Source!F708)</f>
        <v>rempli</v>
      </c>
      <c r="E708" t="s">
        <v>1982</v>
      </c>
      <c r="F708" t="s">
        <v>1983</v>
      </c>
    </row>
    <row r="709" spans="3:6" x14ac:dyDescent="0.25">
      <c r="C709" s="24">
        <v>78</v>
      </c>
      <c r="D709" s="34" t="str">
        <f>IF('Audit Info'!$E$1="Deutsch",Source!E709,Source!F709)</f>
        <v>oui</v>
      </c>
      <c r="E709" t="s">
        <v>1984</v>
      </c>
      <c r="F709" t="s">
        <v>1505</v>
      </c>
    </row>
    <row r="710" spans="3:6" x14ac:dyDescent="0.25">
      <c r="C710" s="24">
        <v>80</v>
      </c>
      <c r="D710" s="34" t="str">
        <f>IF('Audit Info'!$E$1="Deutsch",Source!E710,Source!F710)</f>
        <v>crit.</v>
      </c>
      <c r="E710" t="s">
        <v>1989</v>
      </c>
      <c r="F710" t="s">
        <v>1990</v>
      </c>
    </row>
    <row r="711" spans="3:6" x14ac:dyDescent="0.25">
      <c r="C711" s="24">
        <v>84</v>
      </c>
      <c r="D711" s="34" t="str">
        <f>IF('Audit Info'!$E$1="Deutsch",Source!E711,Source!F711)</f>
        <v>rempli</v>
      </c>
      <c r="E711" t="s">
        <v>1982</v>
      </c>
      <c r="F711" t="s">
        <v>1983</v>
      </c>
    </row>
    <row r="712" spans="3:6" x14ac:dyDescent="0.25">
      <c r="C712" s="24">
        <v>85</v>
      </c>
      <c r="D712" s="34" t="str">
        <f>IF('Audit Info'!$E$1="Deutsch",Source!E712,Source!F712)</f>
        <v>oui</v>
      </c>
      <c r="E712" t="s">
        <v>1984</v>
      </c>
      <c r="F712" t="s">
        <v>1505</v>
      </c>
    </row>
    <row r="713" spans="3:6" x14ac:dyDescent="0.25">
      <c r="C713" s="24">
        <v>86</v>
      </c>
      <c r="D713" s="34" t="str">
        <f>IF('Audit Info'!$E$1="Deutsch",Source!E713,Source!F713)</f>
        <v xml:space="preserve">
crit.</v>
      </c>
      <c r="E713" t="s">
        <v>1987</v>
      </c>
      <c r="F713" t="s">
        <v>1988</v>
      </c>
    </row>
    <row r="714" spans="3:6" x14ac:dyDescent="0.25">
      <c r="C714" s="24">
        <v>87</v>
      </c>
      <c r="D714" s="34" t="str">
        <f>IF('Audit Info'!$E$1="Deutsch",Source!E714,Source!F714)</f>
        <v xml:space="preserve">
nc</v>
      </c>
      <c r="E714" t="s">
        <v>1985</v>
      </c>
      <c r="F714" t="s">
        <v>1986</v>
      </c>
    </row>
    <row r="715" spans="3:6" x14ac:dyDescent="0.25">
      <c r="C715" s="24">
        <v>89</v>
      </c>
      <c r="D715" s="34" t="str">
        <f>IF('Audit Info'!$E$1="Deutsch",Source!E715,Source!F715)</f>
        <v>rempli</v>
      </c>
      <c r="E715" t="s">
        <v>1982</v>
      </c>
      <c r="F715" t="s">
        <v>1983</v>
      </c>
    </row>
    <row r="716" spans="3:6" x14ac:dyDescent="0.25">
      <c r="C716" s="24">
        <v>90</v>
      </c>
      <c r="D716" s="34" t="str">
        <f>IF('Audit Info'!$E$1="Deutsch",Source!E716,Source!F716)</f>
        <v>oui</v>
      </c>
      <c r="E716" t="s">
        <v>1984</v>
      </c>
      <c r="F716" t="s">
        <v>1505</v>
      </c>
    </row>
    <row r="717" spans="3:6" x14ac:dyDescent="0.25">
      <c r="C717" s="24">
        <v>92</v>
      </c>
      <c r="D717" s="34" t="str">
        <f>IF('Audit Info'!$E$1="Deutsch",Source!E717,Source!F717)</f>
        <v>crit.</v>
      </c>
      <c r="E717" t="s">
        <v>1989</v>
      </c>
      <c r="F717" t="s">
        <v>1990</v>
      </c>
    </row>
    <row r="718" spans="3:6" x14ac:dyDescent="0.25">
      <c r="C718" s="24">
        <v>93</v>
      </c>
      <c r="D718" s="34" t="str">
        <f>IF('Audit Info'!$E$1="Deutsch",Source!E718,Source!F718)</f>
        <v xml:space="preserve">
crit.</v>
      </c>
      <c r="E718" t="s">
        <v>1987</v>
      </c>
      <c r="F718" t="s">
        <v>1988</v>
      </c>
    </row>
    <row r="719" spans="3:6" x14ac:dyDescent="0.25">
      <c r="C719" s="24">
        <v>94</v>
      </c>
      <c r="D719" s="34" t="str">
        <f>IF('Audit Info'!$E$1="Deutsch",Source!E719,Source!F719)</f>
        <v xml:space="preserve">
crit.</v>
      </c>
      <c r="E719" t="s">
        <v>1987</v>
      </c>
      <c r="F719" t="s">
        <v>1988</v>
      </c>
    </row>
    <row r="720" spans="3:6" x14ac:dyDescent="0.25">
      <c r="C720" s="24">
        <v>95</v>
      </c>
      <c r="D720" s="34" t="str">
        <f>IF('Audit Info'!$E$1="Deutsch",Source!E720,Source!F720)</f>
        <v xml:space="preserve">
crit.</v>
      </c>
      <c r="E720" t="s">
        <v>1987</v>
      </c>
      <c r="F720" t="s">
        <v>1988</v>
      </c>
    </row>
    <row r="721" spans="3:6" x14ac:dyDescent="0.25">
      <c r="C721" s="24">
        <v>97</v>
      </c>
      <c r="D721" s="34" t="str">
        <f>IF('Audit Info'!$E$1="Deutsch",Source!E721,Source!F721)</f>
        <v>nc</v>
      </c>
      <c r="E721" t="s">
        <v>1991</v>
      </c>
      <c r="F721" t="s">
        <v>1992</v>
      </c>
    </row>
    <row r="722" spans="3:6" x14ac:dyDescent="0.25">
      <c r="C722" s="24">
        <v>109</v>
      </c>
      <c r="D722" s="34" t="str">
        <f>IF('Audit Info'!$E$1="Deutsch",Source!E722,Source!F722)</f>
        <v>rempli</v>
      </c>
      <c r="E722" t="s">
        <v>1982</v>
      </c>
      <c r="F722" t="s">
        <v>1983</v>
      </c>
    </row>
    <row r="723" spans="3:6" x14ac:dyDescent="0.25">
      <c r="C723" s="24">
        <v>110</v>
      </c>
      <c r="D723" s="34" t="str">
        <f>IF('Audit Info'!$E$1="Deutsch",Source!E723,Source!F723)</f>
        <v>oui</v>
      </c>
      <c r="E723" t="s">
        <v>1984</v>
      </c>
      <c r="F723" t="s">
        <v>1505</v>
      </c>
    </row>
    <row r="724" spans="3:6" x14ac:dyDescent="0.25">
      <c r="C724" s="24">
        <v>112</v>
      </c>
      <c r="D724" s="34" t="str">
        <f>IF('Audit Info'!$E$1="Deutsch",Source!E724,Source!F724)</f>
        <v>crit.</v>
      </c>
      <c r="E724" t="s">
        <v>1989</v>
      </c>
      <c r="F724" t="s">
        <v>1990</v>
      </c>
    </row>
    <row r="725" spans="3:6" x14ac:dyDescent="0.25">
      <c r="C725" s="24">
        <v>116</v>
      </c>
      <c r="D725" s="34" t="str">
        <f>IF('Audit Info'!$E$1="Deutsch",Source!E725,Source!F725)</f>
        <v>rempli</v>
      </c>
      <c r="E725" t="s">
        <v>1982</v>
      </c>
      <c r="F725" t="s">
        <v>1983</v>
      </c>
    </row>
    <row r="726" spans="3:6" x14ac:dyDescent="0.25">
      <c r="C726" s="24">
        <v>117</v>
      </c>
      <c r="D726" s="34" t="str">
        <f>IF('Audit Info'!$E$1="Deutsch",Source!E726,Source!F726)</f>
        <v>oui</v>
      </c>
      <c r="E726" t="s">
        <v>1984</v>
      </c>
      <c r="F726" t="s">
        <v>1505</v>
      </c>
    </row>
    <row r="727" spans="3:6" x14ac:dyDescent="0.25">
      <c r="C727" s="24">
        <v>118</v>
      </c>
      <c r="D727" s="34" t="str">
        <f>IF('Audit Info'!$E$1="Deutsch",Source!E727,Source!F727)</f>
        <v xml:space="preserve">
crit.</v>
      </c>
      <c r="E727" t="s">
        <v>1987</v>
      </c>
      <c r="F727" t="s">
        <v>1988</v>
      </c>
    </row>
    <row r="728" spans="3:6" x14ac:dyDescent="0.25">
      <c r="C728" s="24">
        <v>119</v>
      </c>
      <c r="D728" s="34" t="str">
        <f>IF('Audit Info'!$E$1="Deutsch",Source!E728,Source!F728)</f>
        <v xml:space="preserve">
crit.</v>
      </c>
      <c r="E728" t="s">
        <v>1987</v>
      </c>
      <c r="F728" t="s">
        <v>1988</v>
      </c>
    </row>
    <row r="729" spans="3:6" x14ac:dyDescent="0.25">
      <c r="C729" s="24">
        <v>140</v>
      </c>
      <c r="D729" s="34" t="str">
        <f>IF('Audit Info'!$E$1="Deutsch",Source!E729,Source!F729)</f>
        <v>crit.</v>
      </c>
      <c r="E729" t="s">
        <v>1989</v>
      </c>
      <c r="F729" t="s">
        <v>1990</v>
      </c>
    </row>
    <row r="730" spans="3:6" x14ac:dyDescent="0.25">
      <c r="D730" s="34"/>
    </row>
    <row r="731" spans="3:6" x14ac:dyDescent="0.25">
      <c r="D731" s="34"/>
    </row>
    <row r="732" spans="3:6" x14ac:dyDescent="0.25">
      <c r="D732" s="34"/>
    </row>
    <row r="733" spans="3:6" x14ac:dyDescent="0.25">
      <c r="D733" s="34"/>
    </row>
    <row r="734" spans="3:6" x14ac:dyDescent="0.25">
      <c r="C734" s="23" t="s">
        <v>1993</v>
      </c>
      <c r="D734" s="34"/>
    </row>
    <row r="735" spans="3:6" x14ac:dyDescent="0.25">
      <c r="C735" s="24">
        <v>30</v>
      </c>
      <c r="D735" s="34" t="str">
        <f>IF('Audit Info'!$E$1="Deutsch",Source!E735,Source!F735)</f>
        <v>non</v>
      </c>
      <c r="E735" s="3" t="s">
        <v>1994</v>
      </c>
      <c r="F735" t="s">
        <v>1506</v>
      </c>
    </row>
    <row r="736" spans="3:6" x14ac:dyDescent="0.25">
      <c r="C736" s="24">
        <v>47</v>
      </c>
      <c r="D736" s="34" t="str">
        <f>IF('Audit Info'!$E$1="Deutsch",Source!E736,Source!F736)</f>
        <v>non</v>
      </c>
      <c r="E736" t="s">
        <v>1994</v>
      </c>
      <c r="F736" t="s">
        <v>1506</v>
      </c>
    </row>
    <row r="737" spans="3:6" x14ac:dyDescent="0.25">
      <c r="C737" s="24">
        <v>54</v>
      </c>
      <c r="D737" s="34" t="str">
        <f>IF('Audit Info'!$E$1="Deutsch",Source!E737,Source!F737)</f>
        <v>non</v>
      </c>
      <c r="E737" t="s">
        <v>1994</v>
      </c>
      <c r="F737" t="s">
        <v>1506</v>
      </c>
    </row>
    <row r="738" spans="3:6" x14ac:dyDescent="0.25">
      <c r="C738" s="24">
        <v>78</v>
      </c>
      <c r="D738" s="34" t="str">
        <f>IF('Audit Info'!$E$1="Deutsch",Source!E738,Source!F738)</f>
        <v>non</v>
      </c>
      <c r="E738" t="s">
        <v>1994</v>
      </c>
      <c r="F738" t="s">
        <v>1506</v>
      </c>
    </row>
    <row r="739" spans="3:6" x14ac:dyDescent="0.25">
      <c r="C739" s="24">
        <v>85</v>
      </c>
      <c r="D739" s="34" t="str">
        <f>IF('Audit Info'!$E$1="Deutsch",Source!E739,Source!F739)</f>
        <v>non</v>
      </c>
      <c r="E739" t="s">
        <v>1994</v>
      </c>
      <c r="F739" t="s">
        <v>1506</v>
      </c>
    </row>
    <row r="740" spans="3:6" x14ac:dyDescent="0.25">
      <c r="C740" s="24">
        <v>90</v>
      </c>
      <c r="D740" s="34" t="str">
        <f>IF('Audit Info'!$E$1="Deutsch",Source!E740,Source!F740)</f>
        <v>non</v>
      </c>
      <c r="E740" t="s">
        <v>1994</v>
      </c>
      <c r="F740" t="s">
        <v>1506</v>
      </c>
    </row>
    <row r="741" spans="3:6" x14ac:dyDescent="0.25">
      <c r="C741" s="24">
        <v>101</v>
      </c>
      <c r="D741" s="34" t="str">
        <f>IF('Audit Info'!$E$1="Deutsch",Source!E741,Source!F741)</f>
        <v>complet</v>
      </c>
      <c r="E741" t="s">
        <v>1995</v>
      </c>
      <c r="F741" t="s">
        <v>1996</v>
      </c>
    </row>
    <row r="742" spans="3:6" x14ac:dyDescent="0.25">
      <c r="C742" s="24">
        <v>110</v>
      </c>
      <c r="D742" s="34" t="str">
        <f>IF('Audit Info'!$E$1="Deutsch",Source!E742,Source!F742)</f>
        <v>non</v>
      </c>
      <c r="E742" t="s">
        <v>1994</v>
      </c>
      <c r="F742" t="s">
        <v>1506</v>
      </c>
    </row>
    <row r="743" spans="3:6" x14ac:dyDescent="0.25">
      <c r="C743" s="24">
        <v>117</v>
      </c>
      <c r="D743" s="34" t="str">
        <f>IF('Audit Info'!$E$1="Deutsch",Source!E743,Source!F743)</f>
        <v>non</v>
      </c>
      <c r="E743" t="s">
        <v>1994</v>
      </c>
      <c r="F743" t="s">
        <v>1506</v>
      </c>
    </row>
    <row r="744" spans="3:6" x14ac:dyDescent="0.25">
      <c r="C744" s="24">
        <v>140</v>
      </c>
      <c r="D744" s="34" t="str">
        <f>IF('Audit Info'!$E$1="Deutsch",Source!E744,Source!F744)</f>
        <v>nc</v>
      </c>
      <c r="E744" t="s">
        <v>1991</v>
      </c>
      <c r="F744" t="s">
        <v>1992</v>
      </c>
    </row>
    <row r="745" spans="3:6" x14ac:dyDescent="0.25">
      <c r="D745" s="34"/>
    </row>
    <row r="746" spans="3:6" x14ac:dyDescent="0.25">
      <c r="D746" s="34"/>
    </row>
    <row r="747" spans="3:6" x14ac:dyDescent="0.25">
      <c r="D747" s="34"/>
    </row>
    <row r="748" spans="3:6" x14ac:dyDescent="0.25">
      <c r="D748" s="34"/>
    </row>
    <row r="749" spans="3:6" x14ac:dyDescent="0.25">
      <c r="D749" s="34"/>
    </row>
    <row r="750" spans="3:6" x14ac:dyDescent="0.25">
      <c r="D750" s="34"/>
    </row>
    <row r="751" spans="3:6" x14ac:dyDescent="0.25">
      <c r="D751" s="34"/>
    </row>
    <row r="752" spans="3:6" x14ac:dyDescent="0.25">
      <c r="D752" s="34"/>
    </row>
    <row r="753" spans="3:6" x14ac:dyDescent="0.25">
      <c r="D753" s="34"/>
    </row>
    <row r="754" spans="3:6" x14ac:dyDescent="0.25">
      <c r="C754" s="23" t="s">
        <v>1997</v>
      </c>
      <c r="D754" s="34"/>
    </row>
    <row r="755" spans="3:6" x14ac:dyDescent="0.25">
      <c r="C755" s="24">
        <v>29</v>
      </c>
      <c r="D755" s="34" t="str">
        <f>IF('Audit Info'!$E$1="Deutsch",Source!E755,Source!F755)</f>
        <v>Pas appli-cable</v>
      </c>
      <c r="E755" t="s">
        <v>1998</v>
      </c>
      <c r="F755" t="s">
        <v>1999</v>
      </c>
    </row>
    <row r="756" spans="3:6" x14ac:dyDescent="0.25">
      <c r="C756" s="24">
        <v>46</v>
      </c>
      <c r="D756" s="34" t="str">
        <f>IF('Audit Info'!$E$1="Deutsch",Source!E756,Source!F756)</f>
        <v>Pas appli-cable</v>
      </c>
      <c r="E756" t="s">
        <v>1998</v>
      </c>
      <c r="F756" t="s">
        <v>1999</v>
      </c>
    </row>
    <row r="757" spans="3:6" x14ac:dyDescent="0.25">
      <c r="C757" s="24">
        <v>53</v>
      </c>
      <c r="D757" s="34" t="str">
        <f>IF('Audit Info'!$E$1="Deutsch",Source!E757,Source!F757)</f>
        <v>Pas appli-cable</v>
      </c>
      <c r="E757" t="s">
        <v>1998</v>
      </c>
      <c r="F757" t="s">
        <v>1999</v>
      </c>
    </row>
    <row r="758" spans="3:6" x14ac:dyDescent="0.25">
      <c r="C758" s="24">
        <v>77</v>
      </c>
      <c r="D758" s="34" t="str">
        <f>IF('Audit Info'!$E$1="Deutsch",Source!E758,Source!F758)</f>
        <v>Pas appli-cable</v>
      </c>
      <c r="E758" t="s">
        <v>1998</v>
      </c>
      <c r="F758" t="s">
        <v>1999</v>
      </c>
    </row>
    <row r="759" spans="3:6" x14ac:dyDescent="0.25">
      <c r="C759" s="24">
        <v>84</v>
      </c>
      <c r="D759" s="34" t="str">
        <f>IF('Audit Info'!$E$1="Deutsch",Source!E759,Source!F759)</f>
        <v>Pas appli-cable</v>
      </c>
      <c r="E759" t="s">
        <v>1998</v>
      </c>
      <c r="F759" t="s">
        <v>1999</v>
      </c>
    </row>
    <row r="760" spans="3:6" x14ac:dyDescent="0.25">
      <c r="C760" s="24">
        <v>89</v>
      </c>
      <c r="D760" s="34" t="str">
        <f>IF('Audit Info'!$E$1="Deutsch",Source!E760,Source!F760)</f>
        <v>Pas appli-cable</v>
      </c>
      <c r="E760" t="s">
        <v>1998</v>
      </c>
      <c r="F760" t="s">
        <v>1999</v>
      </c>
    </row>
    <row r="761" spans="3:6" x14ac:dyDescent="0.25">
      <c r="C761" s="24">
        <v>101</v>
      </c>
      <c r="D761" s="34" t="str">
        <f>IF('Audit Info'!$E$1="Deutsch",Source!E761,Source!F761)</f>
        <v>Pas complet, manque d’enregistrements</v>
      </c>
      <c r="E761" t="s">
        <v>2000</v>
      </c>
      <c r="F761" t="s">
        <v>2001</v>
      </c>
    </row>
    <row r="762" spans="3:6" x14ac:dyDescent="0.25">
      <c r="C762" s="24">
        <v>109</v>
      </c>
      <c r="D762" s="34" t="str">
        <f>IF('Audit Info'!$E$1="Deutsch",Source!E762,Source!F762)</f>
        <v>Pas appli-cable</v>
      </c>
      <c r="E762" t="s">
        <v>1998</v>
      </c>
      <c r="F762" t="s">
        <v>1999</v>
      </c>
    </row>
    <row r="763" spans="3:6" x14ac:dyDescent="0.25">
      <c r="C763" s="24">
        <v>116</v>
      </c>
      <c r="D763" s="34" t="str">
        <f>IF('Audit Info'!$E$1="Deutsch",Source!E763,Source!F763)</f>
        <v>Pas appli-cable</v>
      </c>
      <c r="E763" t="s">
        <v>1998</v>
      </c>
      <c r="F763" t="s">
        <v>1999</v>
      </c>
    </row>
    <row r="764" spans="3:6" x14ac:dyDescent="0.25">
      <c r="C764" s="24">
        <v>140</v>
      </c>
      <c r="D764" s="34" t="str">
        <f>IF('Audit Info'!$E$1="Deutsch",Source!E764,Source!F764)</f>
        <v>Délai</v>
      </c>
      <c r="E764" t="s">
        <v>2002</v>
      </c>
      <c r="F764" t="s">
        <v>2003</v>
      </c>
    </row>
    <row r="765" spans="3:6" x14ac:dyDescent="0.25">
      <c r="D765" s="34"/>
    </row>
    <row r="766" spans="3:6" x14ac:dyDescent="0.25">
      <c r="C766" s="23" t="s">
        <v>2004</v>
      </c>
      <c r="D766" s="34"/>
    </row>
    <row r="767" spans="3:6" x14ac:dyDescent="0.25">
      <c r="C767" s="24">
        <v>29</v>
      </c>
      <c r="D767" s="34" t="str">
        <f>IF('Audit Info'!$E$1="Deutsch",Source!E767,Source!F767)</f>
        <v>Pres. 
+ N°</v>
      </c>
      <c r="E767" t="s">
        <v>2005</v>
      </c>
      <c r="F767" t="s">
        <v>2006</v>
      </c>
    </row>
    <row r="768" spans="3:6" x14ac:dyDescent="0.25">
      <c r="C768" s="24">
        <v>30</v>
      </c>
      <c r="D768" s="34" t="str">
        <f>IF('Audit Info'!$E$1="Deutsch",Source!E768,Source!F768)</f>
        <v>(NER)</v>
      </c>
      <c r="E768" t="s">
        <v>3180</v>
      </c>
      <c r="F768" t="s">
        <v>3214</v>
      </c>
    </row>
    <row r="769" spans="3:6" x14ac:dyDescent="0.25">
      <c r="C769" s="24">
        <v>46</v>
      </c>
      <c r="D769" s="34" t="str">
        <f>IF('Audit Info'!$E$1="Deutsch",Source!E769,Source!F769)</f>
        <v>Pres. 
+ N°</v>
      </c>
      <c r="E769" t="s">
        <v>2005</v>
      </c>
      <c r="F769" t="s">
        <v>2006</v>
      </c>
    </row>
    <row r="770" spans="3:6" x14ac:dyDescent="0.25">
      <c r="C770" s="24">
        <v>47</v>
      </c>
      <c r="D770" s="34" t="str">
        <f>IF('Audit Info'!$E$1="Deutsch",Source!E770,Source!F770)</f>
        <v>(RNE)</v>
      </c>
      <c r="E770" t="s">
        <v>2007</v>
      </c>
      <c r="F770" t="s">
        <v>2008</v>
      </c>
    </row>
    <row r="771" spans="3:6" x14ac:dyDescent="0.25">
      <c r="C771" s="24">
        <v>53</v>
      </c>
      <c r="D771" s="34" t="str">
        <f>IF('Audit Info'!$E$1="Deutsch",Source!E771,Source!F771)</f>
        <v>Pres. 
+ N°</v>
      </c>
      <c r="E771" t="s">
        <v>2005</v>
      </c>
      <c r="F771" t="s">
        <v>2006</v>
      </c>
    </row>
    <row r="772" spans="3:6" x14ac:dyDescent="0.25">
      <c r="C772" s="24">
        <v>54</v>
      </c>
      <c r="D772" s="34" t="str">
        <f>IF('Audit Info'!$E$1="Deutsch",Source!E772,Source!F772)</f>
        <v>(RNE)</v>
      </c>
      <c r="E772" t="s">
        <v>2007</v>
      </c>
      <c r="F772" t="s">
        <v>2008</v>
      </c>
    </row>
    <row r="773" spans="3:6" x14ac:dyDescent="0.25">
      <c r="C773" s="24">
        <v>77</v>
      </c>
      <c r="D773" s="34" t="str">
        <f>IF('Audit Info'!$E$1="Deutsch",Source!E773,Source!F773)</f>
        <v>Pres. 
+ N°</v>
      </c>
      <c r="E773" t="s">
        <v>2005</v>
      </c>
      <c r="F773" t="s">
        <v>2006</v>
      </c>
    </row>
    <row r="774" spans="3:6" x14ac:dyDescent="0.25">
      <c r="C774" s="24">
        <v>78</v>
      </c>
      <c r="D774" s="34" t="str">
        <f>IF('Audit Info'!$E$1="Deutsch",Source!E774,Source!F774)</f>
        <v>(RNE)</v>
      </c>
      <c r="E774" t="s">
        <v>2007</v>
      </c>
      <c r="F774" t="s">
        <v>2008</v>
      </c>
    </row>
    <row r="775" spans="3:6" x14ac:dyDescent="0.25">
      <c r="C775" s="24">
        <v>84</v>
      </c>
      <c r="D775" s="34" t="str">
        <f>IF('Audit Info'!$E$1="Deutsch",Source!E775,Source!F775)</f>
        <v>Pres. 
+ N°</v>
      </c>
      <c r="E775" t="s">
        <v>2005</v>
      </c>
      <c r="F775" t="s">
        <v>2006</v>
      </c>
    </row>
    <row r="776" spans="3:6" x14ac:dyDescent="0.25">
      <c r="C776" s="24">
        <v>85</v>
      </c>
      <c r="D776" s="34" t="str">
        <f>IF('Audit Info'!$E$1="Deutsch",Source!E776,Source!F776)</f>
        <v>(RNE)</v>
      </c>
      <c r="E776" t="s">
        <v>2007</v>
      </c>
      <c r="F776" t="s">
        <v>2008</v>
      </c>
    </row>
    <row r="777" spans="3:6" x14ac:dyDescent="0.25">
      <c r="C777" s="24">
        <v>89</v>
      </c>
      <c r="D777" s="34" t="str">
        <f>IF('Audit Info'!$E$1="Deutsch",Source!E777,Source!F777)</f>
        <v>Pres. 
+ N°</v>
      </c>
      <c r="E777" t="s">
        <v>2005</v>
      </c>
      <c r="F777" t="s">
        <v>2006</v>
      </c>
    </row>
    <row r="778" spans="3:6" x14ac:dyDescent="0.25">
      <c r="C778" s="24">
        <v>90</v>
      </c>
      <c r="D778" s="34" t="str">
        <f>IF('Audit Info'!$E$1="Deutsch",Source!E778,Source!F778)</f>
        <v>(RNE)</v>
      </c>
      <c r="E778" t="s">
        <v>2007</v>
      </c>
      <c r="F778" t="s">
        <v>2008</v>
      </c>
    </row>
    <row r="779" spans="3:6" ht="30" x14ac:dyDescent="0.25">
      <c r="C779" s="24">
        <v>101</v>
      </c>
      <c r="D779" s="34" t="str">
        <f>IF('Audit Info'!$E$1="Deutsch",Source!E779,Source!F779)</f>
        <v>Pres. 
+ N° (NER)</v>
      </c>
      <c r="E779" t="s">
        <v>3181</v>
      </c>
      <c r="F779" s="22" t="s">
        <v>3215</v>
      </c>
    </row>
    <row r="780" spans="3:6" x14ac:dyDescent="0.25">
      <c r="C780" s="24">
        <v>109</v>
      </c>
      <c r="D780" s="34" t="str">
        <f>IF('Audit Info'!$E$1="Deutsch",Source!E780,Source!F780)</f>
        <v>Pres. 
+ N°</v>
      </c>
      <c r="E780" t="s">
        <v>2005</v>
      </c>
      <c r="F780" t="s">
        <v>2006</v>
      </c>
    </row>
    <row r="781" spans="3:6" x14ac:dyDescent="0.25">
      <c r="C781" s="24">
        <v>110</v>
      </c>
      <c r="D781" s="34" t="str">
        <f>IF('Audit Info'!$E$1="Deutsch",Source!E781,Source!F781)</f>
        <v>(RNE)</v>
      </c>
      <c r="E781" t="s">
        <v>2007</v>
      </c>
      <c r="F781" t="s">
        <v>2008</v>
      </c>
    </row>
    <row r="782" spans="3:6" x14ac:dyDescent="0.25">
      <c r="C782" s="24">
        <v>116</v>
      </c>
      <c r="D782" s="34" t="str">
        <f>IF('Audit Info'!$E$1="Deutsch",Source!E782,Source!F782)</f>
        <v>Pres. 
+ N°</v>
      </c>
      <c r="E782" t="s">
        <v>2005</v>
      </c>
      <c r="F782" t="s">
        <v>2006</v>
      </c>
    </row>
    <row r="783" spans="3:6" x14ac:dyDescent="0.25">
      <c r="C783" s="24">
        <v>117</v>
      </c>
      <c r="D783" s="34" t="str">
        <f>IF('Audit Info'!$E$1="Deutsch",Source!E783,Source!F783)</f>
        <v>(RNE)</v>
      </c>
      <c r="E783" t="s">
        <v>2007</v>
      </c>
      <c r="F783" t="s">
        <v>2008</v>
      </c>
    </row>
    <row r="788" spans="2:6" x14ac:dyDescent="0.25">
      <c r="C788" s="23" t="s">
        <v>2011</v>
      </c>
    </row>
    <row r="789" spans="2:6" x14ac:dyDescent="0.25">
      <c r="D789" t="s">
        <v>2012</v>
      </c>
      <c r="E789" t="s">
        <v>2012</v>
      </c>
      <c r="F789" t="s">
        <v>2013</v>
      </c>
    </row>
    <row r="790" spans="2:6" x14ac:dyDescent="0.25">
      <c r="D790" t="s">
        <v>2014</v>
      </c>
      <c r="E790" t="s">
        <v>2014</v>
      </c>
      <c r="F790" t="s">
        <v>2015</v>
      </c>
    </row>
    <row r="791" spans="2:6" x14ac:dyDescent="0.25">
      <c r="D791" s="3" t="s">
        <v>2016</v>
      </c>
      <c r="E791" s="3" t="s">
        <v>2016</v>
      </c>
      <c r="F791" s="3" t="s">
        <v>2017</v>
      </c>
    </row>
    <row r="794" spans="2:6" x14ac:dyDescent="0.25">
      <c r="B794" s="107" t="s">
        <v>2972</v>
      </c>
    </row>
    <row r="795" spans="2:6" x14ac:dyDescent="0.25">
      <c r="B795" s="107"/>
      <c r="D795" s="34" t="str">
        <f>IF('Audit Info'!$E$1="Deutsch",E795,F795)</f>
        <v>Site de production 1</v>
      </c>
      <c r="E795" t="s">
        <v>3409</v>
      </c>
      <c r="F795" t="s">
        <v>3408</v>
      </c>
    </row>
    <row r="796" spans="2:6" x14ac:dyDescent="0.25">
      <c r="B796" s="107"/>
      <c r="D796" s="34" t="str">
        <f>IF('Audit Info'!$E$1="Deutsch",E796,F796)</f>
        <v>Site avec PHU</v>
      </c>
      <c r="E796" t="s">
        <v>3410</v>
      </c>
      <c r="F796" t="s">
        <v>3411</v>
      </c>
    </row>
    <row r="797" spans="2:6" x14ac:dyDescent="0.25">
      <c r="B797" s="107"/>
      <c r="D797" s="34" t="str">
        <f>IF('Audit Info'!$E$1="Deutsch",E797,F797)</f>
        <v>Oui</v>
      </c>
      <c r="E797" t="s">
        <v>16</v>
      </c>
      <c r="F797" t="s">
        <v>1575</v>
      </c>
    </row>
    <row r="798" spans="2:6" x14ac:dyDescent="0.25">
      <c r="B798" s="107"/>
      <c r="D798" s="34" t="str">
        <f>IF('Audit Info'!$E$1="Deutsch",E798,F798)</f>
        <v>Non</v>
      </c>
      <c r="E798" t="s">
        <v>18</v>
      </c>
      <c r="F798" t="s">
        <v>1576</v>
      </c>
    </row>
    <row r="799" spans="2:6" x14ac:dyDescent="0.25">
      <c r="B799" s="107"/>
      <c r="D799" s="34" t="str">
        <f>IF('Audit Info'!$E$1="Deutsch",E799,F799)</f>
        <v>PHU = activité après la récolte (traitement post-récolte, contact avec l'eau, stockage)</v>
      </c>
      <c r="E799" t="s">
        <v>3412</v>
      </c>
      <c r="F799" t="s">
        <v>3413</v>
      </c>
    </row>
    <row r="800" spans="2:6" x14ac:dyDescent="0.25">
      <c r="B800" s="107"/>
      <c r="D800" s="34" t="str">
        <f>IF('Audit Info'!$E$1="Deutsch",E800,F800)</f>
        <v>plusieurs sites (attention : les réponses de la déclaration forfaitaire doivent s’appliquer à tous les sites, sinon ne choisir aucune réponse.)</v>
      </c>
      <c r="E800" t="s">
        <v>66</v>
      </c>
      <c r="F800" s="3" t="s">
        <v>2070</v>
      </c>
    </row>
    <row r="801" spans="2:6" x14ac:dyDescent="0.25">
      <c r="B801" s="107"/>
      <c r="D801" s="34" t="str">
        <f>IF('Audit Info'!$E$1="Deutsch",E801,F801)</f>
        <v>Site de production 2</v>
      </c>
      <c r="E801" t="s">
        <v>3414</v>
      </c>
      <c r="F801" t="s">
        <v>3415</v>
      </c>
    </row>
    <row r="802" spans="2:6" x14ac:dyDescent="0.25">
      <c r="B802" s="107"/>
      <c r="D802" s="34"/>
      <c r="F802" s="3"/>
    </row>
    <row r="803" spans="2:6" x14ac:dyDescent="0.25">
      <c r="B803" s="107"/>
      <c r="D803" s="34"/>
      <c r="F803" s="3"/>
    </row>
    <row r="804" spans="2:6" x14ac:dyDescent="0.25">
      <c r="B804" s="107"/>
      <c r="D804" s="34"/>
      <c r="F804" s="3"/>
    </row>
    <row r="805" spans="2:6" x14ac:dyDescent="0.25">
      <c r="B805" s="107"/>
      <c r="D805" s="34"/>
      <c r="F805" s="3"/>
    </row>
    <row r="806" spans="2:6" x14ac:dyDescent="0.25">
      <c r="B806" s="107"/>
      <c r="D806" s="34"/>
      <c r="F806" s="3"/>
    </row>
    <row r="807" spans="2:6" x14ac:dyDescent="0.25">
      <c r="B807" s="107"/>
      <c r="D807" s="34"/>
      <c r="F807" s="3"/>
    </row>
    <row r="808" spans="2:6" x14ac:dyDescent="0.25">
      <c r="B808" s="107"/>
      <c r="D808" s="34"/>
      <c r="F808" s="3"/>
    </row>
    <row r="809" spans="2:6" x14ac:dyDescent="0.25">
      <c r="B809" s="107"/>
      <c r="D809" s="34"/>
      <c r="F809" s="3"/>
    </row>
    <row r="810" spans="2:6" x14ac:dyDescent="0.25">
      <c r="D810" t="str">
        <f>IF('Audit Info'!$E$1="Deutsch",E810,F810)</f>
        <v>Données de l'exploitation SwissGAP Horticulture</v>
      </c>
      <c r="E810" s="22" t="s">
        <v>62</v>
      </c>
      <c r="F810" s="7" t="s">
        <v>2019</v>
      </c>
    </row>
    <row r="811" spans="2:6" x14ac:dyDescent="0.25">
      <c r="D811" t="str">
        <f>IF('Audit Info'!$E$1="Deutsch",E811,F811)</f>
        <v>Exploitation:</v>
      </c>
      <c r="E811" t="s">
        <v>30</v>
      </c>
      <c r="F811" t="s">
        <v>1535</v>
      </c>
    </row>
    <row r="812" spans="2:6" x14ac:dyDescent="0.25">
      <c r="D812" t="str">
        <f>IF('Audit Info'!$E$1="Deutsch",E812,F812)</f>
        <v>Sites d'exploitation</v>
      </c>
      <c r="E812" t="s">
        <v>64</v>
      </c>
      <c r="F812" t="s">
        <v>2020</v>
      </c>
    </row>
    <row r="813" spans="2:6" x14ac:dyDescent="0.25">
      <c r="D813" t="str">
        <f>IF('Audit Info'!$E$1="Deutsch",E813,F813)</f>
        <v>Remplir un tableau distinct pour chaque site</v>
      </c>
      <c r="E813" t="s">
        <v>3406</v>
      </c>
      <c r="F813" t="s">
        <v>3407</v>
      </c>
    </row>
    <row r="814" spans="2:6" x14ac:dyDescent="0.25">
      <c r="D814" t="str">
        <f>IF('Audit Info'!$E$1="Deutsch",E814,F814)</f>
        <v>Combien de sites compte l’exploitation ?</v>
      </c>
      <c r="E814" s="3" t="s">
        <v>65</v>
      </c>
      <c r="F814" s="3" t="s">
        <v>2021</v>
      </c>
    </row>
    <row r="815" spans="2:6" x14ac:dyDescent="0.25">
      <c r="D815">
        <f>IF('Audit Info'!$E$1="Deutsch",E815,F815)</f>
        <v>0</v>
      </c>
      <c r="E815" s="3"/>
      <c r="F815" s="3"/>
    </row>
    <row r="816" spans="2:6" x14ac:dyDescent="0.25">
      <c r="D816" t="str">
        <f>IF('Audit Info'!$E$1="Deutsch",E816,F816)</f>
        <v>Groupes</v>
      </c>
      <c r="E816" s="3" t="s">
        <v>67</v>
      </c>
      <c r="F816" s="3" t="s">
        <v>2022</v>
      </c>
    </row>
    <row r="817" spans="2:6" x14ac:dyDescent="0.25">
      <c r="D817" t="str">
        <f>IF('Audit Info'!$E$1="Deutsch",E817,F817)</f>
        <v>Plantes d'ornement</v>
      </c>
      <c r="E817" s="3" t="s">
        <v>70</v>
      </c>
      <c r="F817" s="3" t="s">
        <v>1745</v>
      </c>
    </row>
    <row r="818" spans="2:6" x14ac:dyDescent="0.25">
      <c r="D818" t="str">
        <f>IF('Audit Info'!$E$1="Deutsch",E818,F818)</f>
        <v>Pépinières</v>
      </c>
      <c r="E818" s="3" t="s">
        <v>71</v>
      </c>
      <c r="F818" s="3" t="s">
        <v>2023</v>
      </c>
    </row>
    <row r="819" spans="2:6" x14ac:dyDescent="0.25">
      <c r="D819" t="str">
        <f>IF('Audit Info'!$E$1="Deutsch",E819,F819)</f>
        <v>Total des surfaces</v>
      </c>
      <c r="E819" s="3" t="s">
        <v>72</v>
      </c>
      <c r="F819" s="3" t="s">
        <v>2024</v>
      </c>
    </row>
    <row r="820" spans="2:6" ht="26.25" x14ac:dyDescent="0.25">
      <c r="D820" t="str">
        <f>IF('Audit Info'!$E$1="Deutsch",E820,F820)</f>
        <v>Surfaces pépinières 
(pour la registration GLOBALG.A.P.)</v>
      </c>
      <c r="E820" s="7" t="s">
        <v>3436</v>
      </c>
      <c r="F820" s="7" t="s">
        <v>3437</v>
      </c>
    </row>
    <row r="821" spans="2:6" x14ac:dyDescent="0.25">
      <c r="D821" t="str">
        <f>IF('Audit Info'!$E$1="Deutsch",E821,F821)</f>
        <v>Arbres</v>
      </c>
      <c r="E821" s="7" t="s">
        <v>76</v>
      </c>
      <c r="F821" s="7" t="s">
        <v>2026</v>
      </c>
    </row>
    <row r="822" spans="2:6" x14ac:dyDescent="0.25">
      <c r="D822" t="str">
        <f>IF('Audit Info'!$E$1="Deutsch",E822,F822)</f>
        <v>Plantes pour haies</v>
      </c>
      <c r="E822" t="s">
        <v>77</v>
      </c>
      <c r="F822" s="3" t="s">
        <v>2027</v>
      </c>
    </row>
    <row r="823" spans="2:6" x14ac:dyDescent="0.25">
      <c r="D823" t="str">
        <f>IF('Audit Info'!$E$1="Deutsch",E823,F823)</f>
        <v>Conifères</v>
      </c>
      <c r="E823" s="3" t="s">
        <v>78</v>
      </c>
      <c r="F823" s="3" t="s">
        <v>2028</v>
      </c>
    </row>
    <row r="824" spans="2:6" x14ac:dyDescent="0.25">
      <c r="D824">
        <f>IF('Audit Info'!$E$1="Deutsch",E824,F824)</f>
        <v>0</v>
      </c>
      <c r="E824" s="7"/>
      <c r="F824" s="7"/>
    </row>
    <row r="825" spans="2:6" x14ac:dyDescent="0.25">
      <c r="D825" t="str">
        <f>IF('Audit Info'!$E$1="Deutsch",E825,F825)</f>
        <v>Roses</v>
      </c>
      <c r="E825" t="s">
        <v>79</v>
      </c>
      <c r="F825" s="3" t="s">
        <v>2029</v>
      </c>
    </row>
    <row r="826" spans="2:6" x14ac:dyDescent="0.25">
      <c r="F826" s="3"/>
    </row>
    <row r="827" spans="2:6" x14ac:dyDescent="0.25">
      <c r="B827" s="107" t="s">
        <v>2018</v>
      </c>
      <c r="F827" s="3"/>
    </row>
    <row r="828" spans="2:6" x14ac:dyDescent="0.25">
      <c r="D828" s="34" t="str">
        <f>IF('Audit Info'!$E$1="Deutsch",E828,F828)</f>
        <v>Déclaration globale selon chapitre</v>
      </c>
      <c r="E828" t="s">
        <v>80</v>
      </c>
      <c r="F828" s="3" t="s">
        <v>2030</v>
      </c>
    </row>
    <row r="829" spans="2:6" x14ac:dyDescent="0.25">
      <c r="D829" s="34" t="str">
        <f>IF('Audit Info'!$E$1="Deutsch",E829,F829)</f>
        <v>Les questions ci-après permettent de répondre de façon globale à certaines exigences SwissGAP. Pour certains chapitres par contre, la déclaration globale ne permet pas de répondre aux exigences.</v>
      </c>
      <c r="E829" t="s">
        <v>82</v>
      </c>
      <c r="F829" s="3" t="s">
        <v>2031</v>
      </c>
    </row>
    <row r="830" spans="2:6" x14ac:dyDescent="0.25">
      <c r="D830" t="str">
        <f>IF('Audit Info'!$E$1="Deutsch",E830,F830)</f>
        <v>Divers chapitres: Cultures de plein champ</v>
      </c>
      <c r="E830" t="s">
        <v>83</v>
      </c>
      <c r="F830" s="3" t="s">
        <v>2032</v>
      </c>
    </row>
    <row r="833" spans="2:6" x14ac:dyDescent="0.25">
      <c r="D833" t="str">
        <f>IF('Audit Info'!$E$1="Deutsch",E833,F833)</f>
        <v>Chapitre 1: Enregistrements généraux</v>
      </c>
      <c r="E833" t="s">
        <v>2901</v>
      </c>
      <c r="F833" s="3" t="s">
        <v>2902</v>
      </c>
    </row>
    <row r="834" spans="2:6" x14ac:dyDescent="0.25">
      <c r="B834" s="105" t="b">
        <v>1</v>
      </c>
      <c r="C834" s="24">
        <v>1</v>
      </c>
      <c r="D834" t="str">
        <f>IF('Audit Info'!$E$1="Deutsch",E834,F834)</f>
        <v>L'exploitation mandate des entreprises sous-traitantes pour exécuter des travaux devant remplir les exigences de SwissGAP.</v>
      </c>
      <c r="E834" t="s">
        <v>145</v>
      </c>
      <c r="F834" t="s">
        <v>2068</v>
      </c>
    </row>
    <row r="835" spans="2:6" x14ac:dyDescent="0.25">
      <c r="D835" t="str">
        <f>IF('Audit Info'!$E$1="Deutsch",E835,F835)</f>
        <v>Chapitre 2: Matérial de reproduction</v>
      </c>
      <c r="E835" s="3" t="s">
        <v>2903</v>
      </c>
      <c r="F835" s="3" t="s">
        <v>2904</v>
      </c>
    </row>
    <row r="836" spans="2:6" x14ac:dyDescent="0.25">
      <c r="C836" s="24">
        <v>0</v>
      </c>
      <c r="D836" t="str">
        <f>IF('Audit Info'!$E$1="Deutsch",E836,F836)</f>
        <v>L'exploitation produit ses plants et/ou multiplie ses semences et son matériel végétal pour ses propres cultures SwissGAP.</v>
      </c>
      <c r="E836" t="s">
        <v>86</v>
      </c>
      <c r="F836" s="3" t="s">
        <v>2034</v>
      </c>
    </row>
    <row r="837" spans="2:6" x14ac:dyDescent="0.25">
      <c r="D837" t="str">
        <f>IF('Audit Info'!$E$1="Deutsch",E837,F837)</f>
        <v>Chapitre 3: Historique (parcelle) et exploitation</v>
      </c>
      <c r="E837" s="3" t="s">
        <v>88</v>
      </c>
      <c r="F837" s="3" t="s">
        <v>2035</v>
      </c>
    </row>
    <row r="838" spans="2:6" ht="39" x14ac:dyDescent="0.25">
      <c r="C838" s="24">
        <v>0</v>
      </c>
      <c r="D838" t="str">
        <f>IF('Audit Info'!$E$1="Deutsch",E838,F838)</f>
        <v>Des cultures SwissGAP sont cultivées en plein champ.
(Les cultures cultivées dans des pots en plein champ ne valent pas comme cultures de plein champ)</v>
      </c>
      <c r="E838" t="s">
        <v>84</v>
      </c>
      <c r="F838" s="7" t="s">
        <v>2033</v>
      </c>
    </row>
    <row r="839" spans="2:6" x14ac:dyDescent="0.25">
      <c r="D839" t="str">
        <f>IF('Audit Info'!$E$1="Deutsch",E839,F839)</f>
        <v>J'exploite des sites (parcelles) qui sont consacrés pour la première fois à la production agricole/horticole, ou les risques pour un site existant ont changé.</v>
      </c>
      <c r="E839" t="s">
        <v>89</v>
      </c>
      <c r="F839" s="3" t="s">
        <v>2036</v>
      </c>
    </row>
    <row r="840" spans="2:6" x14ac:dyDescent="0.25">
      <c r="D840" t="str">
        <f>IF('Audit Info'!$E$1="Deutsch",E840,F840)</f>
        <v>Chapitre 4: Substrats</v>
      </c>
      <c r="E840" s="3" t="s">
        <v>2898</v>
      </c>
      <c r="F840" s="3" t="s">
        <v>2919</v>
      </c>
    </row>
    <row r="841" spans="2:6" x14ac:dyDescent="0.25">
      <c r="D841">
        <f>IF('Audit Info'!$E$1="Deutsch",E841,F841)</f>
        <v>0</v>
      </c>
      <c r="E841" s="3" t="s">
        <v>91</v>
      </c>
      <c r="F841" s="3"/>
    </row>
    <row r="842" spans="2:6" x14ac:dyDescent="0.25">
      <c r="C842" s="24">
        <v>1</v>
      </c>
      <c r="D842" t="str">
        <f>IF('Audit Info'!$E$1="Deutsch",E842,F842)</f>
        <v>J'utilise des substrats sur mon exploitation.</v>
      </c>
      <c r="E842" t="s">
        <v>2906</v>
      </c>
      <c r="F842" s="3" t="s">
        <v>2907</v>
      </c>
    </row>
    <row r="843" spans="2:6" x14ac:dyDescent="0.25">
      <c r="D843" t="str">
        <f>IF('Audit Info'!$E$1="Deutsch",E843,F843)</f>
        <v>Chapitre 5: Fumure</v>
      </c>
      <c r="E843" t="s">
        <v>2920</v>
      </c>
      <c r="F843" s="3" t="s">
        <v>2921</v>
      </c>
    </row>
    <row r="844" spans="2:6" x14ac:dyDescent="0.25">
      <c r="C844" s="398">
        <v>1</v>
      </c>
      <c r="D844" t="str">
        <f>IF('Audit Info'!$E$1="Deutsch",E844,F844)</f>
        <v>L'exploitation appplique des engrais et/ou des biostimulateurs.</v>
      </c>
      <c r="E844" t="s">
        <v>2908</v>
      </c>
      <c r="F844" s="3" t="s">
        <v>2922</v>
      </c>
    </row>
    <row r="845" spans="2:6" x14ac:dyDescent="0.25">
      <c r="D845" t="str">
        <f>IF('Audit Info'!$E$1="Deutsch",E845,F845)</f>
        <v>La personne suivante est responsable du choix et de l'épandage des engrais:</v>
      </c>
      <c r="E845" s="3" t="s">
        <v>2928</v>
      </c>
      <c r="F845" s="3" t="s">
        <v>2037</v>
      </c>
    </row>
    <row r="846" spans="2:6" x14ac:dyDescent="0.25">
      <c r="D846" t="str">
        <f>IF('Audit Info'!$E$1="Deutsch",E846,F846)</f>
        <v>La personne responsable a suivi la formation horticole suivante:</v>
      </c>
      <c r="E846" t="s">
        <v>94</v>
      </c>
      <c r="F846" s="3" t="s">
        <v>2038</v>
      </c>
    </row>
    <row r="847" spans="2:6" x14ac:dyDescent="0.25">
      <c r="F847" s="3"/>
    </row>
    <row r="848" spans="2:6" x14ac:dyDescent="0.25">
      <c r="B848" s="107" t="s">
        <v>2973</v>
      </c>
      <c r="F848" s="3"/>
    </row>
    <row r="849" spans="1:6" x14ac:dyDescent="0.25">
      <c r="B849" s="107"/>
      <c r="D849" s="34" t="str">
        <f>IF('Audit Info'!$E$1="Deutsch",E849,F849)</f>
        <v>Déclaration globale concernant les résponsabilités, la protection phytosanitaire et la fumure</v>
      </c>
      <c r="E849" t="s">
        <v>3157</v>
      </c>
      <c r="F849" s="3" t="s">
        <v>3158</v>
      </c>
    </row>
    <row r="850" spans="1:6" x14ac:dyDescent="0.25">
      <c r="D850" s="34" t="str">
        <f>IF('Audit Info'!$E$1="Deutsch",E850,F850)</f>
        <v>Les questions ci-après permettent de répondre de façon globale à certaines exigences SwissGAP.</v>
      </c>
      <c r="E850" t="s">
        <v>3159</v>
      </c>
      <c r="F850" s="3" t="s">
        <v>3160</v>
      </c>
    </row>
    <row r="851" spans="1:6" x14ac:dyDescent="0.25">
      <c r="B851" s="107"/>
      <c r="D851" s="34" t="str">
        <f>IF('Audit Info'!$E$1="Deutsch",E851,F851)</f>
        <v>Responsabilité générale</v>
      </c>
      <c r="E851" t="s">
        <v>2931</v>
      </c>
      <c r="F851" s="3" t="s">
        <v>2974</v>
      </c>
    </row>
    <row r="852" spans="1:6" x14ac:dyDescent="0.25">
      <c r="D852" s="34" t="str">
        <f>IF('Audit Info'!$E$1="Deutsch",E852,F852)</f>
        <v>Les personnes suivantes sont résponsables des décisions techniques et ont suivi les formations horticoles suivantes:</v>
      </c>
      <c r="E852" t="s">
        <v>3075</v>
      </c>
      <c r="F852" s="3" t="s">
        <v>3076</v>
      </c>
    </row>
    <row r="853" spans="1:6" x14ac:dyDescent="0.25">
      <c r="D853" s="34" t="str">
        <f>IF('Audit Info'!$E$1="Deutsch",E853,F853)</f>
        <v>La personne responsable des décisions techniques a suivi la formation horticole suivante:</v>
      </c>
      <c r="E853" t="s">
        <v>2929</v>
      </c>
      <c r="F853" s="3" t="s">
        <v>2930</v>
      </c>
    </row>
    <row r="854" spans="1:6" x14ac:dyDescent="0.25">
      <c r="D854" s="34"/>
      <c r="F854" s="3"/>
    </row>
    <row r="855" spans="1:6" x14ac:dyDescent="0.25">
      <c r="B855" s="491"/>
    </row>
    <row r="856" spans="1:6" ht="26.25" x14ac:dyDescent="0.25">
      <c r="B856" s="492" t="b">
        <v>0</v>
      </c>
      <c r="D856" s="7" t="str">
        <f>IF('Audit Info'!$E$1="Deutsch",E856,F856)</f>
        <v>Certificat de capacité 
ou formation équivalente</v>
      </c>
      <c r="E856" t="s">
        <v>3370</v>
      </c>
      <c r="F856" s="7" t="s">
        <v>3373</v>
      </c>
    </row>
    <row r="857" spans="1:6" x14ac:dyDescent="0.25">
      <c r="B857" s="492" t="b">
        <v>0</v>
      </c>
      <c r="D857" s="7"/>
      <c r="F857" s="7"/>
    </row>
    <row r="858" spans="1:6" x14ac:dyDescent="0.25">
      <c r="B858" s="492" t="b">
        <v>0</v>
      </c>
      <c r="D858" s="7"/>
      <c r="F858" s="7"/>
    </row>
    <row r="859" spans="1:6" x14ac:dyDescent="0.25">
      <c r="B859" s="492" t="b">
        <v>0</v>
      </c>
      <c r="D859" s="7"/>
      <c r="F859" s="7"/>
    </row>
    <row r="860" spans="1:6" x14ac:dyDescent="0.25">
      <c r="A860" t="b">
        <f>IF(COUNTIF(B856:B860,"Wahr")&gt;0,TRUE,FALSE)</f>
        <v>0</v>
      </c>
      <c r="B860" s="492" t="b">
        <v>0</v>
      </c>
      <c r="C860" s="24">
        <f>IF(A860=TRUE,1,2)</f>
        <v>2</v>
      </c>
      <c r="D860" s="7"/>
      <c r="F860" s="7"/>
    </row>
    <row r="861" spans="1:6" x14ac:dyDescent="0.25">
      <c r="B861" s="483"/>
      <c r="D861" s="34" t="str">
        <f>IF('Audit Info'!$E$1="Deutsch",E861,F861)</f>
        <v>Maîtrise fédérale</v>
      </c>
      <c r="E861" t="s">
        <v>2147</v>
      </c>
      <c r="F861" s="3" t="s">
        <v>2148</v>
      </c>
    </row>
    <row r="862" spans="1:6" x14ac:dyDescent="0.25">
      <c r="B862" s="483"/>
      <c r="D862" s="34"/>
      <c r="F862" s="3"/>
    </row>
    <row r="863" spans="1:6" x14ac:dyDescent="0.25">
      <c r="B863" s="483"/>
      <c r="D863" s="34"/>
      <c r="F863" s="3"/>
    </row>
    <row r="864" spans="1:6" x14ac:dyDescent="0.25">
      <c r="B864" s="483"/>
      <c r="D864" s="34"/>
      <c r="F864" s="3"/>
    </row>
    <row r="865" spans="1:6" x14ac:dyDescent="0.25">
      <c r="B865" s="483"/>
      <c r="D865" s="34"/>
      <c r="F865" s="3"/>
    </row>
    <row r="866" spans="1:6" ht="30" x14ac:dyDescent="0.25">
      <c r="B866" s="493" t="b">
        <v>0</v>
      </c>
      <c r="D866" s="22" t="str">
        <f>IF('Audit Info'!$E$1="Deutsch",E866,F866)</f>
        <v>Permis pour 
l'emploi de PPh</v>
      </c>
      <c r="E866" s="22" t="s">
        <v>3077</v>
      </c>
      <c r="F866" s="7" t="s">
        <v>3078</v>
      </c>
    </row>
    <row r="867" spans="1:6" x14ac:dyDescent="0.25">
      <c r="B867" s="493" t="b">
        <v>0</v>
      </c>
      <c r="D867" s="22"/>
      <c r="E867" s="22"/>
      <c r="F867" s="7"/>
    </row>
    <row r="868" spans="1:6" x14ac:dyDescent="0.25">
      <c r="B868" s="493" t="b">
        <v>0</v>
      </c>
      <c r="D868" s="22"/>
      <c r="E868" s="345"/>
      <c r="F868" s="7"/>
    </row>
    <row r="869" spans="1:6" x14ac:dyDescent="0.25">
      <c r="B869" s="493" t="b">
        <v>0</v>
      </c>
      <c r="D869" s="22"/>
      <c r="E869" s="22"/>
      <c r="F869" s="7"/>
    </row>
    <row r="870" spans="1:6" x14ac:dyDescent="0.25">
      <c r="A870" t="b">
        <f>IF(COUNTIF(B866:B870,"Wahr")&gt;0,TRUE,FALSE)</f>
        <v>0</v>
      </c>
      <c r="B870" s="493" t="b">
        <v>0</v>
      </c>
      <c r="C870" s="24">
        <f>IF(A870=TRUE,1,2)</f>
        <v>2</v>
      </c>
      <c r="D870" s="22"/>
      <c r="E870" s="22"/>
      <c r="F870" s="7"/>
    </row>
    <row r="871" spans="1:6" x14ac:dyDescent="0.25">
      <c r="B871" s="346"/>
      <c r="D871" s="344"/>
      <c r="E871" s="22"/>
      <c r="F871" s="7"/>
    </row>
    <row r="872" spans="1:6" x14ac:dyDescent="0.25">
      <c r="E872" s="22"/>
      <c r="F872" s="7"/>
    </row>
    <row r="873" spans="1:6" x14ac:dyDescent="0.25">
      <c r="E873" s="22"/>
      <c r="F873" s="7"/>
    </row>
    <row r="874" spans="1:6" x14ac:dyDescent="0.25">
      <c r="D874" s="22"/>
      <c r="E874" s="22"/>
      <c r="F874" s="7"/>
    </row>
    <row r="875" spans="1:6" x14ac:dyDescent="0.25">
      <c r="D875" s="22"/>
      <c r="E875" s="22"/>
      <c r="F875" s="7"/>
    </row>
    <row r="876" spans="1:6" x14ac:dyDescent="0.25">
      <c r="D876" s="34" t="str">
        <f>IF('Audit Info'!$E$1="Deutsch",E876,F876)</f>
        <v>Autres:</v>
      </c>
      <c r="E876" t="s">
        <v>2981</v>
      </c>
      <c r="F876" s="3" t="s">
        <v>2982</v>
      </c>
    </row>
    <row r="877" spans="1:6" x14ac:dyDescent="0.25">
      <c r="D877" s="34" t="str">
        <f>IF('Audit Info'!$E$1="Deutsch",E877,F877)</f>
        <v>Formation professionnelle acquise</v>
      </c>
      <c r="E877" t="s">
        <v>3006</v>
      </c>
      <c r="F877" s="3" t="s">
        <v>3007</v>
      </c>
    </row>
    <row r="878" spans="1:6" x14ac:dyDescent="0.25">
      <c r="D878" s="34" t="str">
        <f>IF('Audit Info'!$E$1="Deutsch",E878,F878)</f>
        <v>Les collaborateurs suivants participent aux travaux de fumure:</v>
      </c>
      <c r="E878" t="s">
        <v>96</v>
      </c>
      <c r="F878" s="3" t="s">
        <v>2039</v>
      </c>
    </row>
    <row r="879" spans="1:6" x14ac:dyDescent="0.25">
      <c r="D879" s="34" t="str">
        <f>IF('Audit Info'!$E$1="Deutsch",E879,F879)</f>
        <v>Nom:</v>
      </c>
      <c r="E879" t="s">
        <v>97</v>
      </c>
      <c r="F879" s="3" t="s">
        <v>1599</v>
      </c>
    </row>
    <row r="880" spans="1:6" x14ac:dyDescent="0.25">
      <c r="D880" s="34" t="str">
        <f>IF('Audit Info'!$E$1="Deutsch",E880,F880)</f>
        <v xml:space="preserve">Utilisateur: </v>
      </c>
      <c r="E880" t="s">
        <v>2961</v>
      </c>
      <c r="F880" s="3" t="s">
        <v>2963</v>
      </c>
    </row>
    <row r="881" spans="3:7" x14ac:dyDescent="0.25">
      <c r="D881" s="58" t="str">
        <f>IF('Audit Info'!$E$1="Deutsch",E881,F881)</f>
        <v>Si une seule personne épand des engrais, il est possible de déclarer de manière globale. Si plusieures personnes épandent des engrais, les initiales des collaborateurs doivent être indiquées à chaque épandage dans le journal des cultures.</v>
      </c>
      <c r="E881" t="s">
        <v>3333</v>
      </c>
      <c r="F881" s="3" t="s">
        <v>3334</v>
      </c>
    </row>
    <row r="882" spans="3:7" x14ac:dyDescent="0.25">
      <c r="D882" s="34" t="str">
        <f>IF('Audit Info'!$E$1="Deutsch",E882,F882)</f>
        <v>Appareil de fertilisation et méthode d'épandage</v>
      </c>
      <c r="E882" t="s">
        <v>2977</v>
      </c>
      <c r="F882" s="3" t="s">
        <v>2978</v>
      </c>
    </row>
    <row r="883" spans="3:7" x14ac:dyDescent="0.25">
      <c r="D883" s="34" t="str">
        <f>IF('Audit Info'!$E$1="Deutsch",E883,F883)</f>
        <v xml:space="preserve">Appareil de fertilisation: </v>
      </c>
      <c r="E883" t="s">
        <v>2962</v>
      </c>
      <c r="F883" s="3" t="s">
        <v>2979</v>
      </c>
    </row>
    <row r="884" spans="3:7" x14ac:dyDescent="0.25">
      <c r="D884" t="str">
        <f>IF('Audit Info'!$E$1="Deutsch",E884,F884)</f>
        <v>Si plusieurs engins sont utilisés pour épandre les engrais, l'abréviation de l’engin doit être indiquée à chaque épandage dans le journal des cultures ou le journal de fumure.</v>
      </c>
      <c r="E884" t="s">
        <v>104</v>
      </c>
      <c r="F884" s="3" t="s">
        <v>2042</v>
      </c>
      <c r="G884" s="3"/>
    </row>
    <row r="885" spans="3:7" x14ac:dyDescent="0.25">
      <c r="D885" t="str">
        <f>IF('Audit Info'!$E$1="Deutsch",E885,F885)</f>
        <v>Entrepôt d'engrais</v>
      </c>
      <c r="E885" t="s">
        <v>105</v>
      </c>
      <c r="F885" s="3" t="s">
        <v>2043</v>
      </c>
    </row>
    <row r="886" spans="3:7" x14ac:dyDescent="0.25">
      <c r="C886" s="24">
        <v>0</v>
      </c>
      <c r="D886" t="str">
        <f>IF('Audit Info'!$E$1="Deutsch",E886,F886)</f>
        <v>L'exploitation dispose-t-elle d'un entrepôt d'engrais (organiques et inorganiques) et/ou de biostimulateurs?</v>
      </c>
      <c r="E886" t="s">
        <v>2899</v>
      </c>
      <c r="F886" s="3" t="s">
        <v>2900</v>
      </c>
    </row>
    <row r="887" spans="3:7" x14ac:dyDescent="0.25">
      <c r="D887" t="str">
        <f>IF('Audit Info'!$E$1="Deutsch",E887,F887)</f>
        <v>L'exploitation dispose-t-elle d'un entrepôt pour concentrés d'acides?</v>
      </c>
      <c r="E887" t="s">
        <v>107</v>
      </c>
      <c r="F887" s="3" t="s">
        <v>2044</v>
      </c>
    </row>
    <row r="888" spans="3:7" x14ac:dyDescent="0.25">
      <c r="D888" t="str">
        <f>IF('Audit Info'!$E$1="Deutsch",E888,F888)</f>
        <v>Chapitre 6: Irrigation</v>
      </c>
      <c r="E888" t="s">
        <v>2923</v>
      </c>
      <c r="F888" s="3" t="s">
        <v>2924</v>
      </c>
    </row>
    <row r="889" spans="3:7" x14ac:dyDescent="0.25">
      <c r="D889" t="str">
        <f>IF('Audit Info'!$E$1="Deutsch",E889,F889)</f>
        <v>Mes cultures sont irriguées/stockées dans l'eau (fleurs coupées)</v>
      </c>
      <c r="E889" t="s">
        <v>109</v>
      </c>
      <c r="F889" s="3" t="s">
        <v>2045</v>
      </c>
    </row>
    <row r="890" spans="3:7" x14ac:dyDescent="0.25">
      <c r="D890" t="str">
        <f>IF('Audit Info'!$E$1="Deutsch",E890,F890)</f>
        <v>Pour l'irrigation et le stockage dans l'eau des fleurs coupées, l'exploitation utilise uniquement de l'eau potable du réseau public.</v>
      </c>
      <c r="E890" t="s">
        <v>110</v>
      </c>
      <c r="F890" s="3" t="s">
        <v>2046</v>
      </c>
    </row>
    <row r="891" spans="3:7" x14ac:dyDescent="0.25">
      <c r="D891" t="str">
        <f>IF('Audit Info'!$E$1="Deutsch",E891,F891)</f>
        <v>Chapitre 8: Protection phytosanitaire</v>
      </c>
      <c r="E891" t="s">
        <v>3171</v>
      </c>
      <c r="F891" s="3" t="s">
        <v>3172</v>
      </c>
    </row>
    <row r="892" spans="3:7" x14ac:dyDescent="0.25">
      <c r="D892" s="34" t="str">
        <f>IF('Audit Info'!$E$1="Deutsch",E892,F892)</f>
        <v>La personne suivante est résponsable du choix et de l'application des produits phytosanitaires:</v>
      </c>
      <c r="E892" t="s">
        <v>2975</v>
      </c>
      <c r="F892" s="3" t="s">
        <v>2976</v>
      </c>
    </row>
    <row r="893" spans="3:7" x14ac:dyDescent="0.25">
      <c r="D893" s="34" t="str">
        <f>IF('Audit Info'!$E$1="Deutsch",E893,F893)</f>
        <v>La personne responsable des traitements phytosanitaires détient un permis valable.</v>
      </c>
      <c r="E893" t="s">
        <v>2980</v>
      </c>
      <c r="F893" s="3" t="s">
        <v>2048</v>
      </c>
    </row>
    <row r="894" spans="3:7" x14ac:dyDescent="0.25">
      <c r="D894" t="str">
        <f>IF('Audit Info'!$E$1="Deutsch",E894,F894)</f>
        <v xml:space="preserve">Personne résponsable: </v>
      </c>
      <c r="E894" t="s">
        <v>2967</v>
      </c>
      <c r="F894" s="3" t="s">
        <v>2966</v>
      </c>
    </row>
    <row r="895" spans="3:7" x14ac:dyDescent="0.25">
      <c r="D895" t="str">
        <f>IF('Audit Info'!$E$1="Deutsch",E895,F895)</f>
        <v>Les personnes suivantes effectuent des traitements phytosanitaires:</v>
      </c>
      <c r="E895" t="s">
        <v>116</v>
      </c>
      <c r="F895" s="3" t="s">
        <v>2049</v>
      </c>
    </row>
    <row r="896" spans="3:7" x14ac:dyDescent="0.25">
      <c r="D896" s="34" t="str">
        <f>IF('Audit Info'!$E$1="Deutsch",E896,F896)</f>
        <v xml:space="preserve">Utilisateur: </v>
      </c>
      <c r="E896" t="s">
        <v>2961</v>
      </c>
      <c r="F896" s="3" t="s">
        <v>2963</v>
      </c>
    </row>
    <row r="897" spans="3:6" x14ac:dyDescent="0.25">
      <c r="D897" t="str">
        <f>IF('Audit Info'!$E$1="Deutsch",E897,F897)</f>
        <v>Nom / Formation:</v>
      </c>
      <c r="E897" t="s">
        <v>117</v>
      </c>
      <c r="F897" s="3" t="s">
        <v>2050</v>
      </c>
    </row>
    <row r="898" spans="3:6" x14ac:dyDescent="0.25">
      <c r="D898" s="50" t="str">
        <f>IF('Audit Info'!$E$1="Deutsch",E898,F898)</f>
        <v>Si ce n'est pas le responsable qui applique les produits phytosanitaires, les initiales de l'applicateur doivent être indiquées à chaque traitement dans le journal des cultures ou le journal des traitements.</v>
      </c>
      <c r="E898" s="50" t="s">
        <v>119</v>
      </c>
      <c r="F898" s="51" t="s">
        <v>2051</v>
      </c>
    </row>
    <row r="899" spans="3:6" x14ac:dyDescent="0.25">
      <c r="D899" s="34" t="str">
        <f>IF('Audit Info'!$E$1="Deutsch",E899,F899)</f>
        <v xml:space="preserve">Si c'est toujours la même personne qui est responsable des applications de produits phytosanitaires, il est possible de l'indiquer de manière globale. </v>
      </c>
      <c r="E899" t="s">
        <v>2970</v>
      </c>
      <c r="F899" s="3" t="s">
        <v>2971</v>
      </c>
    </row>
    <row r="900" spans="3:6" x14ac:dyDescent="0.25">
      <c r="D900" s="34"/>
      <c r="F900" s="3"/>
    </row>
    <row r="901" spans="3:6" x14ac:dyDescent="0.25">
      <c r="D901" s="58" t="str">
        <f>IF('Audit Info'!$E$1="Deutsch",E901,F901)</f>
        <v>Si une seule personne applique des produits phytosanitaires, il est possible de déclarer de manière globale. Si plusieures personnes appliquent des produits phytosanitaires, les initiales des collaborateurs doivent être indiquées à chaque application dans le journal des cultures.</v>
      </c>
      <c r="E901" t="s">
        <v>3335</v>
      </c>
      <c r="F901" s="3" t="s">
        <v>3336</v>
      </c>
    </row>
    <row r="902" spans="3:6" x14ac:dyDescent="0.25">
      <c r="D902" s="34" t="str">
        <f>IF('Audit Info'!$E$1="Deutsch",E902,F902)</f>
        <v xml:space="preserve">Engin (méthode d'application): </v>
      </c>
      <c r="E902" t="s">
        <v>2964</v>
      </c>
      <c r="F902" s="3" t="s">
        <v>2965</v>
      </c>
    </row>
    <row r="903" spans="3:6" x14ac:dyDescent="0.25">
      <c r="D903" t="str">
        <f>IF('Audit Info'!$E$1="Deutsch",E903,F903)</f>
        <v>Si plusieurs engins sont utilisés pour les traitements, l'abréviation de l’engin doit être indiquée à chaque épandage dans le journal des cultures ou le journal des traitements.</v>
      </c>
      <c r="E903" t="s">
        <v>122</v>
      </c>
      <c r="F903" s="3" t="s">
        <v>2053</v>
      </c>
    </row>
    <row r="904" spans="3:6" x14ac:dyDescent="0.25">
      <c r="D904" s="58" t="str">
        <f>IF('Audit Info'!$E$1="Deutsch",E904,F904)</f>
        <v>Si un seul appareil est utilisé, il est possible de déclarer de manière globale. Si plusieurs appareils sont utilisés, le sigle de l'appareil doit être indiqué à chaque application dans le journal des cultures.</v>
      </c>
      <c r="E904" t="s">
        <v>3332</v>
      </c>
      <c r="F904" s="3" t="s">
        <v>3331</v>
      </c>
    </row>
    <row r="905" spans="3:6" x14ac:dyDescent="0.25">
      <c r="D905" t="str">
        <f>IF('Audit Info'!$E$1="Deutsch",E905,F905)</f>
        <v>Entrepôt pour produits phytosanitaires</v>
      </c>
      <c r="E905" t="s">
        <v>123</v>
      </c>
      <c r="F905" s="3" t="s">
        <v>2054</v>
      </c>
    </row>
    <row r="906" spans="3:6" x14ac:dyDescent="0.25">
      <c r="C906" s="24">
        <v>0</v>
      </c>
      <c r="D906" t="str">
        <f>IF('Audit Info'!$E$1="Deutsch",E906,F906)</f>
        <v>L'exploitation dispose-t-elle d'un entrepôt pour produits phytosanitaires?</v>
      </c>
      <c r="E906" t="s">
        <v>124</v>
      </c>
      <c r="F906" s="3" t="s">
        <v>2055</v>
      </c>
    </row>
    <row r="907" spans="3:6" x14ac:dyDescent="0.25">
      <c r="D907" t="str">
        <f>IF('Audit Info'!$E$1="Deutsch",E907,F907)</f>
        <v>Chapitre 10: Traitements post-récolte</v>
      </c>
      <c r="E907" t="s">
        <v>126</v>
      </c>
      <c r="F907" s="3" t="s">
        <v>2056</v>
      </c>
    </row>
    <row r="908" spans="3:6" x14ac:dyDescent="0.25">
      <c r="D908" t="str">
        <f>IF('Audit Info'!$E$1="Deutsch",E908,F908)</f>
        <v>L'entreprise utilise-t-elle de l'eau durant les étapes de post-récolte?</v>
      </c>
      <c r="E908" s="3" t="s">
        <v>127</v>
      </c>
      <c r="F908" s="3" t="s">
        <v>2057</v>
      </c>
    </row>
    <row r="909" spans="3:6" x14ac:dyDescent="0.25">
      <c r="D909" t="str">
        <f>IF('Audit Info'!$E$1="Deutsch",E909,F909)</f>
        <v>L'entreprise effectue-t-elle des traitements post-récolte (par exemple conditionnement de fleurs coupées, coloration de plantes, Application de Chrysal, Javel ou Peroxyde)?</v>
      </c>
      <c r="E909" s="3" t="s">
        <v>129</v>
      </c>
      <c r="F909" s="3" t="s">
        <v>2058</v>
      </c>
    </row>
    <row r="910" spans="3:6" x14ac:dyDescent="0.25">
      <c r="D910" t="str">
        <f>IF('Audit Info'!$E$1="Deutsch",E910,F910)</f>
        <v>Chapitre 11: Gestion des déchets et de l'environnement, recyclage</v>
      </c>
      <c r="E910" t="s">
        <v>131</v>
      </c>
      <c r="F910" s="3" t="s">
        <v>2059</v>
      </c>
    </row>
    <row r="911" spans="3:6" x14ac:dyDescent="0.25">
      <c r="D911" t="str">
        <f>IF('Audit Info'!$E$1="Deutsch",E911,F911)</f>
        <v>Le concept communal d'élimination des déchets est-il disponible et appliqué sur mon exploitation ?</v>
      </c>
      <c r="E911" t="s">
        <v>132</v>
      </c>
      <c r="F911" s="3" t="s">
        <v>2060</v>
      </c>
    </row>
    <row r="912" spans="3:6" x14ac:dyDescent="0.25">
      <c r="D912" t="str">
        <f>IF('Audit Info'!$E$1="Deutsch",E912,F912)</f>
        <v>Chapitre 14: Sécurité au travail</v>
      </c>
      <c r="E912" t="s">
        <v>2932</v>
      </c>
      <c r="F912" s="3" t="s">
        <v>2933</v>
      </c>
    </row>
    <row r="913" spans="2:6" x14ac:dyDescent="0.25">
      <c r="D913" s="34" t="str">
        <f>IF('Audit Info'!$E$1="Deutsch",E913,F913)</f>
        <v>La personne suivante est responsable de la sécurité au travail et des aspects sociaux:</v>
      </c>
      <c r="E913" t="s">
        <v>2934</v>
      </c>
      <c r="F913" s="3" t="s">
        <v>2062</v>
      </c>
    </row>
    <row r="914" spans="2:6" x14ac:dyDescent="0.25">
      <c r="B914" s="327" t="b">
        <v>1</v>
      </c>
      <c r="D914" s="34" t="str">
        <f>IF('Audit Info'!$E$1="Deutsch",E914,F914)</f>
        <v>Chef/Cheffe d'exploitation</v>
      </c>
      <c r="E914" t="s">
        <v>2121</v>
      </c>
      <c r="F914" s="3" t="s">
        <v>3196</v>
      </c>
    </row>
    <row r="915" spans="2:6" x14ac:dyDescent="0.25">
      <c r="B915" s="327" t="b">
        <v>0</v>
      </c>
      <c r="D915" s="34" t="str">
        <f>IF('Audit Info'!$E$1="Deutsch",E915,F915)</f>
        <v>ou Monsieur/Madame</v>
      </c>
      <c r="E915" t="s">
        <v>2995</v>
      </c>
      <c r="F915" s="3" t="s">
        <v>2996</v>
      </c>
    </row>
    <row r="916" spans="2:6" x14ac:dyDescent="0.25">
      <c r="D916" s="34" t="str">
        <f>IF('Audit Info'!$E$1="Deutsch",E916,F916)</f>
        <v>La personne responsable est défini</v>
      </c>
      <c r="E916" t="s">
        <v>3008</v>
      </c>
      <c r="F916" s="3" t="s">
        <v>3009</v>
      </c>
    </row>
    <row r="917" spans="2:6" x14ac:dyDescent="0.25">
      <c r="D917" t="str">
        <f>IF('Audit Info'!$E$1="Deutsch",E917,F917)</f>
        <v>L'exploitation a-t-elle adhéré à la solution par branche « horticulture » approuvée par le CFST?</v>
      </c>
      <c r="E917" t="s">
        <v>137</v>
      </c>
      <c r="F917" s="3" t="s">
        <v>2063</v>
      </c>
    </row>
    <row r="918" spans="2:6" x14ac:dyDescent="0.25">
      <c r="D918" t="str">
        <f>IF('Audit Info'!$E$1="Deutsch",E918,F918)</f>
        <v>Chapitre 13: Environnement</v>
      </c>
      <c r="E918" t="s">
        <v>139</v>
      </c>
      <c r="F918" s="3" t="s">
        <v>2064</v>
      </c>
    </row>
    <row r="919" spans="2:6" x14ac:dyDescent="0.25">
      <c r="D919" t="str">
        <f>IF('Audit Info'!$E$1="Deutsch",E919,F919)</f>
        <v>L'exploitation se trouve en zone horticole spéciale ou applique un concept de développement du paysage (CPS).</v>
      </c>
      <c r="E919" t="s">
        <v>140</v>
      </c>
      <c r="F919" s="3" t="s">
        <v>2065</v>
      </c>
    </row>
    <row r="920" spans="2:6" x14ac:dyDescent="0.25">
      <c r="D920" t="str">
        <f>IF('Audit Info'!$E$1="Deutsch",E920,F920)</f>
        <v>Chapitre 18: Propriété parallèle</v>
      </c>
      <c r="E920" s="3" t="s">
        <v>2896</v>
      </c>
      <c r="F920" s="3" t="s">
        <v>2897</v>
      </c>
    </row>
    <row r="921" spans="2:6" x14ac:dyDescent="0.25">
      <c r="B921" s="106" t="b">
        <v>1</v>
      </c>
      <c r="D921" t="str">
        <f>IF('Audit Info'!$E$1="Deutsch",E921,F921)</f>
        <v>Est-ce que l’exploitation a déclaré une propriété parallèle ou est-ce que les mêmes produits (certifiés ou non certifiés) pour lesquels l’exploitation est certifiée sont aussi achetés ?</v>
      </c>
      <c r="E921" s="3" t="s">
        <v>142</v>
      </c>
      <c r="F921" s="3" t="s">
        <v>2066</v>
      </c>
    </row>
    <row r="922" spans="2:6" x14ac:dyDescent="0.25">
      <c r="D922" t="str">
        <f>IF('Audit Info'!$E$1="Deutsch",E922,F922)</f>
        <v>Entreprises sous-traitantes</v>
      </c>
      <c r="E922" t="s">
        <v>144</v>
      </c>
      <c r="F922" t="s">
        <v>2067</v>
      </c>
    </row>
    <row r="925" spans="2:6" x14ac:dyDescent="0.25">
      <c r="D925" t="str">
        <f>IF('Audit Info'!$E$1="Deutsch",E925,F925)</f>
        <v>Remarques:</v>
      </c>
      <c r="E925" t="s">
        <v>147</v>
      </c>
      <c r="F925" s="3" t="s">
        <v>1694</v>
      </c>
    </row>
    <row r="926" spans="2:6" x14ac:dyDescent="0.25">
      <c r="C926" s="23" t="s">
        <v>2069</v>
      </c>
      <c r="F926" s="3"/>
    </row>
    <row r="927" spans="2:6" x14ac:dyDescent="0.25">
      <c r="C927" s="24">
        <v>7</v>
      </c>
      <c r="D927" t="str">
        <f>IF('Audit Info'!$E$1="Deutsch",E927,F927)</f>
        <v>plusieurs sites (attention : les réponses de la déclaration forfaitaire doivent s’appliquer à tous les sites, sinon ne choisir aucune réponse.)</v>
      </c>
      <c r="E927" s="3" t="s">
        <v>66</v>
      </c>
      <c r="F927" s="3" t="s">
        <v>2070</v>
      </c>
    </row>
    <row r="928" spans="2:6" x14ac:dyDescent="0.25">
      <c r="C928" s="24">
        <v>10</v>
      </c>
      <c r="D928" t="str">
        <f>IF('Audit Info'!$E$1="Deutsch",E928,F928)</f>
        <v>Culture sous abris</v>
      </c>
      <c r="E928" t="s">
        <v>40</v>
      </c>
      <c r="F928" s="3" t="s">
        <v>2071</v>
      </c>
    </row>
    <row r="929" spans="3:6" x14ac:dyDescent="0.25">
      <c r="C929" s="24">
        <v>11</v>
      </c>
      <c r="D929" t="str">
        <f>IF('Audit Info'!$E$1="Deutsch",E929,F929)</f>
        <v>(surface en are)</v>
      </c>
      <c r="E929" t="s">
        <v>69</v>
      </c>
      <c r="F929" s="3" t="s">
        <v>2072</v>
      </c>
    </row>
    <row r="930" spans="3:6" x14ac:dyDescent="0.25">
      <c r="C930" s="24">
        <v>10</v>
      </c>
      <c r="D930" t="str">
        <f>IF('Audit Info'!$E$1="Deutsch",E930,F930)</f>
        <v>Plein champ</v>
      </c>
      <c r="E930" t="s">
        <v>39</v>
      </c>
      <c r="F930" s="3" t="s">
        <v>2073</v>
      </c>
    </row>
    <row r="931" spans="3:6" x14ac:dyDescent="0.25">
      <c r="C931" s="24">
        <v>11</v>
      </c>
      <c r="D931" t="str">
        <f>IF('Audit Info'!$E$1="Deutsch",E931,F931)</f>
        <v>(surface en are)</v>
      </c>
      <c r="E931" t="s">
        <v>69</v>
      </c>
      <c r="F931" s="3" t="s">
        <v>2072</v>
      </c>
    </row>
    <row r="932" spans="3:6" x14ac:dyDescent="0.25">
      <c r="C932" s="24">
        <v>26</v>
      </c>
      <c r="D932" t="str">
        <f>IF('Audit Info'!$E$1="Deutsch",E932,F932)</f>
        <v>1/3 (première récolte)</v>
      </c>
      <c r="E932" t="s">
        <v>74</v>
      </c>
      <c r="F932" t="s">
        <v>2074</v>
      </c>
    </row>
    <row r="933" spans="3:6" x14ac:dyDescent="0.25">
      <c r="C933" s="24">
        <v>63</v>
      </c>
      <c r="D933" t="str">
        <f>IF('Audit Info'!$E$1="Deutsch",E933,F933)</f>
        <v>Initiales:</v>
      </c>
      <c r="E933" s="3" t="s">
        <v>98</v>
      </c>
      <c r="F933" s="3" t="s">
        <v>2075</v>
      </c>
    </row>
    <row r="934" spans="3:6" x14ac:dyDescent="0.25">
      <c r="C934" s="24">
        <v>73</v>
      </c>
      <c r="D934" t="str">
        <f>IF('Audit Info'!$E$1="Deutsch",E934,F934)</f>
        <v>Sigle:</v>
      </c>
      <c r="E934" s="3" t="s">
        <v>98</v>
      </c>
      <c r="F934" s="3" t="s">
        <v>3330</v>
      </c>
    </row>
    <row r="935" spans="3:6" x14ac:dyDescent="0.25">
      <c r="C935" s="24">
        <v>104</v>
      </c>
      <c r="D935" t="str">
        <f>IF('Audit Info'!$E$1="Deutsch",E935,F935)</f>
        <v>Initiales:</v>
      </c>
      <c r="E935" s="3" t="s">
        <v>98</v>
      </c>
      <c r="F935" s="3" t="s">
        <v>2075</v>
      </c>
    </row>
    <row r="936" spans="3:6" x14ac:dyDescent="0.25">
      <c r="C936" s="24">
        <v>113</v>
      </c>
      <c r="D936" t="str">
        <f>IF('Audit Info'!$E$1="Deutsch",E936,F936)</f>
        <v>N°:</v>
      </c>
      <c r="E936" s="3" t="s">
        <v>102</v>
      </c>
      <c r="F936" s="3" t="s">
        <v>2076</v>
      </c>
    </row>
    <row r="937" spans="3:6" x14ac:dyDescent="0.25">
      <c r="C937" s="24">
        <v>10</v>
      </c>
      <c r="D937" t="str">
        <f>IF('Audit Info'!$E$1="Deutsch",E937,F937)</f>
        <v>Propriété parallèle</v>
      </c>
      <c r="E937" s="3" t="s">
        <v>68</v>
      </c>
      <c r="F937" s="3" t="s">
        <v>2077</v>
      </c>
    </row>
    <row r="938" spans="3:6" x14ac:dyDescent="0.25">
      <c r="C938" s="24">
        <v>26</v>
      </c>
      <c r="D938" t="str">
        <f>IF('Audit Info'!$E$1="Deutsch",E938,F938)</f>
        <v>2/3 (récoltes suivantes)</v>
      </c>
      <c r="E938" t="s">
        <v>75</v>
      </c>
      <c r="F938" s="3" t="s">
        <v>2078</v>
      </c>
    </row>
    <row r="939" spans="3:6" x14ac:dyDescent="0.25">
      <c r="D939" t="str">
        <f>IF('Audit Info'!$E$1="Deutsch",E939,F939)</f>
        <v>Oui</v>
      </c>
      <c r="E939" s="3" t="s">
        <v>16</v>
      </c>
      <c r="F939" s="3" t="s">
        <v>1575</v>
      </c>
    </row>
    <row r="940" spans="3:6" x14ac:dyDescent="0.25">
      <c r="D940" t="str">
        <f>IF('Audit Info'!$E$1="Deutsch",E940,F940)</f>
        <v>Non</v>
      </c>
      <c r="E940" s="3" t="s">
        <v>18</v>
      </c>
      <c r="F940" s="3" t="s">
        <v>1576</v>
      </c>
    </row>
    <row r="941" spans="3:6" x14ac:dyDescent="0.25">
      <c r="F941" s="3"/>
    </row>
    <row r="942" spans="3:6" x14ac:dyDescent="0.25">
      <c r="F942" s="3"/>
    </row>
    <row r="943" spans="3:6" x14ac:dyDescent="0.25">
      <c r="C943" s="23" t="s">
        <v>2079</v>
      </c>
    </row>
    <row r="944" spans="3:6" x14ac:dyDescent="0.25">
      <c r="C944" s="24">
        <v>3</v>
      </c>
      <c r="D944" t="str">
        <f>IF('Audit Info'!$E$1="Deutsch",E944,F944)</f>
        <v>Date:</v>
      </c>
      <c r="E944" s="3" t="s">
        <v>63</v>
      </c>
      <c r="F944" t="s">
        <v>1562</v>
      </c>
    </row>
    <row r="945" spans="3:6" x14ac:dyDescent="0.25">
      <c r="C945" s="24">
        <v>32</v>
      </c>
      <c r="D945" s="34" t="str">
        <f>IF('Audit Info'!$E$1="Deutsch",E945,F945)</f>
        <v>Réponse / Points de contrôle (PC) pertinents:</v>
      </c>
      <c r="E945" s="3" t="s">
        <v>81</v>
      </c>
      <c r="F945" s="3" t="s">
        <v>2080</v>
      </c>
    </row>
    <row r="946" spans="3:6" x14ac:dyDescent="0.25">
      <c r="C946" s="24">
        <v>36</v>
      </c>
      <c r="D946" t="str">
        <f>IF('Audit Info'!$E$1="Deutsch",E946,F946)</f>
        <v>Non: 2.5.2, 4.1, 4.2, 4.3, 6.1.1, 7.1.1, 13.1.1, 13.2.1 = N/A</v>
      </c>
      <c r="E946" s="3" t="s">
        <v>85</v>
      </c>
      <c r="F946" s="3" t="s">
        <v>2081</v>
      </c>
    </row>
    <row r="947" spans="3:6" x14ac:dyDescent="0.25">
      <c r="C947" s="24">
        <v>40</v>
      </c>
      <c r="D947" t="str">
        <f>IF('Audit Info'!$E$1="Deutsch",E947,F947)</f>
        <v>Non: Chapitre 2.4 = N/A</v>
      </c>
      <c r="E947" s="3" t="s">
        <v>87</v>
      </c>
      <c r="F947" s="3" t="s">
        <v>2082</v>
      </c>
    </row>
    <row r="948" spans="3:6" x14ac:dyDescent="0.25">
      <c r="C948" s="24">
        <v>45</v>
      </c>
      <c r="D948" t="str">
        <f>IF('Audit Info'!$E$1="Deutsch",E948,F948)</f>
        <v>Non: Chapitre 3.2 = N/A</v>
      </c>
      <c r="E948" s="3" t="s">
        <v>90</v>
      </c>
      <c r="F948" s="3" t="s">
        <v>2083</v>
      </c>
    </row>
    <row r="949" spans="3:6" x14ac:dyDescent="0.25">
      <c r="C949" s="24">
        <v>49</v>
      </c>
      <c r="D949">
        <f>IF('Audit Info'!$E$1="Deutsch",E949,F949)</f>
        <v>0</v>
      </c>
      <c r="E949" s="3" t="s">
        <v>91</v>
      </c>
      <c r="F949" s="3"/>
    </row>
    <row r="950" spans="3:6" x14ac:dyDescent="0.25">
      <c r="C950" s="24">
        <v>52</v>
      </c>
      <c r="D950" t="str">
        <f>IF('Audit Info'!$E$1="Deutsch",E950,F950)</f>
        <v>Non: Chapitre 5 = N/A</v>
      </c>
      <c r="E950" s="3" t="s">
        <v>92</v>
      </c>
      <c r="F950" s="3" t="s">
        <v>2084</v>
      </c>
    </row>
    <row r="951" spans="3:6" ht="64.5" x14ac:dyDescent="0.25">
      <c r="C951" s="24">
        <v>59</v>
      </c>
      <c r="D951" s="34" t="str">
        <f>IF('Audit Info'!$E$1="Deutsch",E951,F951)</f>
        <v>Si min. 1 personne avec certificat de capacité ou min. formation équivalente et en cas d'utilisation de PPh min. 1 personne avec permis pour l'emploi de PPh: 1.3.1 = oui
Si min. 1 personne avec permis pour l'emploi de PPh: 7.1 = oui</v>
      </c>
      <c r="E951" s="7" t="s">
        <v>3371</v>
      </c>
      <c r="F951" s="7" t="s">
        <v>3372</v>
      </c>
    </row>
    <row r="952" spans="3:6" x14ac:dyDescent="0.25">
      <c r="C952" s="24">
        <v>68</v>
      </c>
      <c r="D952" s="34" t="str">
        <f>IF('Audit Info'!$E$1="Deutsch",E952,F952)</f>
        <v>Si un seul utilisateur (initiales): 5.2.6 = oui</v>
      </c>
      <c r="E952" s="3" t="s">
        <v>3087</v>
      </c>
      <c r="F952" s="3" t="s">
        <v>3091</v>
      </c>
    </row>
    <row r="953" spans="3:6" ht="26.25" x14ac:dyDescent="0.25">
      <c r="C953" s="24">
        <v>75</v>
      </c>
      <c r="D953" s="34" t="str">
        <f>IF('Audit Info'!$E$1="Deutsch",E953,F953)</f>
        <v>Si un seul appareil (sigle):
5.2.5 = oui</v>
      </c>
      <c r="E953" s="7" t="s">
        <v>3088</v>
      </c>
      <c r="F953" s="7" t="s">
        <v>3195</v>
      </c>
    </row>
    <row r="954" spans="3:6" x14ac:dyDescent="0.25">
      <c r="C954" s="24">
        <v>81</v>
      </c>
      <c r="D954" t="str">
        <f>IF('Audit Info'!$E$1="Deutsch",E954,F954)</f>
        <v>Non: 6.4.1 à 6.4.8 = N/A</v>
      </c>
      <c r="E954" s="3" t="s">
        <v>106</v>
      </c>
      <c r="F954" s="3" t="s">
        <v>2088</v>
      </c>
    </row>
    <row r="955" spans="3:6" x14ac:dyDescent="0.25">
      <c r="C955" s="24">
        <v>84</v>
      </c>
      <c r="D955" t="str">
        <f>IF('Audit Info'!$E$1="Deutsch",E955,F955)</f>
        <v>Non: 6.4.9, 6.4.10 = N/A</v>
      </c>
      <c r="E955" s="3" t="s">
        <v>108</v>
      </c>
      <c r="F955" s="3" t="s">
        <v>2089</v>
      </c>
    </row>
    <row r="956" spans="3:6" x14ac:dyDescent="0.25">
      <c r="C956" s="24">
        <v>88</v>
      </c>
      <c r="D956">
        <f>IF('Audit Info'!$E$1="Deutsch",E956,F956)</f>
        <v>0</v>
      </c>
      <c r="E956" s="3" t="s">
        <v>91</v>
      </c>
      <c r="F956" s="3"/>
    </row>
    <row r="957" spans="3:6" x14ac:dyDescent="0.25">
      <c r="C957" s="24">
        <v>91</v>
      </c>
      <c r="D957" t="str">
        <f>IF('Audit Info'!$E$1="Deutsch",E957,F957)</f>
        <v>Oui: 7.3.1, 7.3.2, 7.4.1 = oui, 7.4.2, 7.4.3 = N/A</v>
      </c>
      <c r="E957" s="3" t="s">
        <v>111</v>
      </c>
      <c r="F957" s="3" t="s">
        <v>2090</v>
      </c>
    </row>
    <row r="958" spans="3:6" x14ac:dyDescent="0.25">
      <c r="C958" s="24">
        <v>96</v>
      </c>
      <c r="D958" t="str">
        <f>IF('Audit Info'!$E$1="Deutsch",E958,F958)</f>
        <v>Si seulement une personne (initiales): 8.3.9 = oui</v>
      </c>
      <c r="E958" s="3" t="s">
        <v>3089</v>
      </c>
      <c r="F958" s="3" t="s">
        <v>3092</v>
      </c>
    </row>
    <row r="959" spans="3:6" x14ac:dyDescent="0.25">
      <c r="C959" s="24">
        <v>99</v>
      </c>
      <c r="D959" t="str">
        <f>IF('Audit Info'!$E$1="Deutsch",E959,F959)</f>
        <v>Oui: 8.1.1, 8.2.3 = oui</v>
      </c>
      <c r="E959" s="3" t="s">
        <v>115</v>
      </c>
      <c r="F959" s="3" t="s">
        <v>2092</v>
      </c>
    </row>
    <row r="960" spans="3:6" ht="30" x14ac:dyDescent="0.25">
      <c r="C960" s="24">
        <v>108</v>
      </c>
      <c r="D960" s="35" t="str">
        <f>IF('Audit Info'!$E$1="Deutsch",E960,F960)</f>
        <v>Si un seul utilisateur (initiales):
8.2.7 = oui</v>
      </c>
      <c r="E960" s="7" t="s">
        <v>3097</v>
      </c>
      <c r="F960" s="7" t="s">
        <v>3096</v>
      </c>
    </row>
    <row r="961" spans="2:6" ht="30" x14ac:dyDescent="0.25">
      <c r="C961" s="24">
        <v>117</v>
      </c>
      <c r="D961" s="35" t="str">
        <f>IF('Audit Info'!$E$1="Deutsch",E961,F961)</f>
        <v>Si un seul appareil (initiales):
8.2.8 = oui</v>
      </c>
      <c r="E961" s="7" t="s">
        <v>3094</v>
      </c>
      <c r="F961" s="7" t="s">
        <v>3095</v>
      </c>
    </row>
    <row r="962" spans="2:6" ht="21" customHeight="1" x14ac:dyDescent="0.25">
      <c r="C962" s="24">
        <v>123</v>
      </c>
      <c r="D962" t="str">
        <f>IF('Audit Info'!$E$1="Deutsch",E962,F962)</f>
        <v>Non: 8.4.3 à 8.4.8, 8.4.10 à 8.4.14, 8.4.16 à 8.4.18 = oui
8.4.1, 8.4.2, 8.4.9, 8.4.15 = N/A</v>
      </c>
      <c r="E962" s="7" t="s">
        <v>125</v>
      </c>
      <c r="F962" s="7" t="s">
        <v>2095</v>
      </c>
    </row>
    <row r="963" spans="2:6" x14ac:dyDescent="0.25">
      <c r="C963" s="24">
        <v>127</v>
      </c>
      <c r="D963" t="str">
        <f>IF('Audit Info'!$E$1="Deutsch",E963,F963)</f>
        <v>Non: 10.1.1 à 10.1.3 = N/A</v>
      </c>
      <c r="E963" s="7" t="s">
        <v>128</v>
      </c>
      <c r="F963" s="7" t="s">
        <v>2096</v>
      </c>
    </row>
    <row r="964" spans="2:6" x14ac:dyDescent="0.25">
      <c r="C964" s="24">
        <v>129</v>
      </c>
      <c r="D964" t="str">
        <f>IF('Audit Info'!$E$1="Deutsch",E964,F964)</f>
        <v>Non: Chapitre 10.2 = N/A</v>
      </c>
      <c r="E964" s="7" t="s">
        <v>130</v>
      </c>
      <c r="F964" s="7" t="s">
        <v>2097</v>
      </c>
    </row>
    <row r="965" spans="2:6" x14ac:dyDescent="0.25">
      <c r="C965" s="24">
        <v>134</v>
      </c>
      <c r="D965" t="str">
        <f>IF('Audit Info'!$E$1="Deutsch",E965,F965)</f>
        <v>Oui: 11.2.1 = oui</v>
      </c>
      <c r="E965" s="7" t="s">
        <v>133</v>
      </c>
      <c r="F965" s="7" t="s">
        <v>2098</v>
      </c>
    </row>
    <row r="966" spans="2:6" ht="26.25" x14ac:dyDescent="0.25">
      <c r="C966" s="24">
        <v>138</v>
      </c>
      <c r="D966" s="34" t="str">
        <f>IF('Audit Info'!$E$1="Deutsch",E966,F966)</f>
        <v>Si un seul responsable (initiales): 
8.2.9 = oui</v>
      </c>
      <c r="E966" s="7" t="s">
        <v>3090</v>
      </c>
      <c r="F966" s="7" t="s">
        <v>3093</v>
      </c>
    </row>
    <row r="967" spans="2:6" ht="26.25" x14ac:dyDescent="0.25">
      <c r="D967" s="34" t="str">
        <f>IF('Audit Info'!$E$1="Deutsch",E967,F967)</f>
        <v>Si permis valable:
7.1 = oui</v>
      </c>
      <c r="E967" s="7" t="s">
        <v>2997</v>
      </c>
      <c r="F967" s="7" t="s">
        <v>2998</v>
      </c>
    </row>
    <row r="968" spans="2:6" ht="26.25" x14ac:dyDescent="0.25">
      <c r="D968" s="34" t="str">
        <f>IF('Audit Info'!$E$1="Deutsch",E968,F968)</f>
        <v>Si un responsable est nommé:
14.4.1 = oui</v>
      </c>
      <c r="E968" s="7" t="s">
        <v>3205</v>
      </c>
      <c r="F968" s="7" t="s">
        <v>3206</v>
      </c>
    </row>
    <row r="969" spans="2:6" x14ac:dyDescent="0.25">
      <c r="C969" s="24">
        <v>141</v>
      </c>
      <c r="D969" t="str">
        <f>IF('Audit Info'!$E$1="Deutsch",E969,F969)</f>
        <v>Oui: 12.1.1, 12.1.2 = oui</v>
      </c>
      <c r="E969" s="7" t="s">
        <v>138</v>
      </c>
      <c r="F969" s="7" t="s">
        <v>2100</v>
      </c>
    </row>
    <row r="970" spans="2:6" x14ac:dyDescent="0.25">
      <c r="C970" s="24">
        <v>145</v>
      </c>
      <c r="D970" t="str">
        <f>IF('Audit Info'!$E$1="Deutsch",E970,F970)</f>
        <v>Oui: 13.1.1, 13.2.1 = oui</v>
      </c>
      <c r="E970" s="7" t="s">
        <v>141</v>
      </c>
      <c r="F970" s="7" t="s">
        <v>2101</v>
      </c>
    </row>
    <row r="971" spans="2:6" x14ac:dyDescent="0.25">
      <c r="C971" s="24">
        <v>149</v>
      </c>
      <c r="D971" t="str">
        <f>IF('Audit Info'!$E$1="Deutsch",E971,F971)</f>
        <v>Non: 16.2 à 16.5 = N/A</v>
      </c>
      <c r="E971" s="7" t="s">
        <v>143</v>
      </c>
      <c r="F971" s="7" t="s">
        <v>2102</v>
      </c>
    </row>
    <row r="972" spans="2:6" ht="12" customHeight="1" x14ac:dyDescent="0.25">
      <c r="C972" s="24">
        <v>152</v>
      </c>
      <c r="D972" t="str">
        <f>IF('Audit Info'!$E$1="Deutsch",E972,F972)</f>
        <v>Non: 1.4 = N/A</v>
      </c>
      <c r="E972" s="3" t="s">
        <v>146</v>
      </c>
      <c r="F972" s="3" t="s">
        <v>2103</v>
      </c>
    </row>
    <row r="975" spans="2:6" x14ac:dyDescent="0.25">
      <c r="C975" s="23" t="s">
        <v>2104</v>
      </c>
    </row>
    <row r="976" spans="2:6" x14ac:dyDescent="0.25">
      <c r="B976" s="496" t="b">
        <v>0</v>
      </c>
      <c r="C976" s="24" t="s">
        <v>2105</v>
      </c>
      <c r="D976" s="34" t="str">
        <f>IF('Audit Info'!$E$1="Deutsch",E976,F976)</f>
        <v>Plantes de saison ou de balcon</v>
      </c>
      <c r="E976" s="3" t="s">
        <v>1746</v>
      </c>
      <c r="F976" s="3" t="s">
        <v>2106</v>
      </c>
    </row>
    <row r="977" spans="2:6" x14ac:dyDescent="0.25">
      <c r="B977" s="496" t="b">
        <v>0</v>
      </c>
      <c r="C977" s="24" t="s">
        <v>2107</v>
      </c>
      <c r="D977" s="34" t="str">
        <f>IF('Audit Info'!$E$1="Deutsch",E977,F977)</f>
        <v>Plantes en pots</v>
      </c>
      <c r="E977" s="3" t="s">
        <v>1748</v>
      </c>
      <c r="F977" s="3" t="s">
        <v>2108</v>
      </c>
    </row>
    <row r="978" spans="2:6" x14ac:dyDescent="0.25">
      <c r="B978" s="496" t="b">
        <v>0</v>
      </c>
      <c r="C978" s="24" t="s">
        <v>2109</v>
      </c>
      <c r="D978" s="34" t="str">
        <f>IF('Audit Info'!$E$1="Deutsch",E978,F978)</f>
        <v>Plantes vertes</v>
      </c>
      <c r="E978" s="3" t="s">
        <v>1750</v>
      </c>
      <c r="F978" s="3" t="s">
        <v>2110</v>
      </c>
    </row>
    <row r="979" spans="2:6" x14ac:dyDescent="0.25">
      <c r="B979" s="496" t="b">
        <v>0</v>
      </c>
      <c r="C979" s="24" t="s">
        <v>2111</v>
      </c>
      <c r="D979" s="34" t="str">
        <f>IF('Audit Info'!$E$1="Deutsch",E979,F979)</f>
        <v>Fleurs coupées</v>
      </c>
      <c r="E979" s="3" t="s">
        <v>1752</v>
      </c>
      <c r="F979" s="3" t="s">
        <v>2112</v>
      </c>
    </row>
    <row r="980" spans="2:6" ht="26.25" x14ac:dyDescent="0.25">
      <c r="B980" s="496" t="b">
        <v>0</v>
      </c>
      <c r="C980" s="24" t="s">
        <v>2113</v>
      </c>
      <c r="D980" s="34" t="str">
        <f>IF('Audit Info'!$E$1="Deutsch",E980,F980)</f>
        <v>Arbustes (0.5-1m)
et couvre-sol</v>
      </c>
      <c r="E980" s="7" t="s">
        <v>3327</v>
      </c>
      <c r="F980" s="64" t="s">
        <v>3178</v>
      </c>
    </row>
    <row r="981" spans="2:6" x14ac:dyDescent="0.25">
      <c r="B981" s="496" t="b">
        <v>0</v>
      </c>
      <c r="C981" s="24" t="s">
        <v>2114</v>
      </c>
      <c r="D981" s="34" t="str">
        <f>IF('Audit Info'!$E$1="Deutsch",E981,F981)</f>
        <v>Plantes pour haies</v>
      </c>
      <c r="E981" s="3" t="s">
        <v>77</v>
      </c>
      <c r="F981" s="3" t="s">
        <v>2027</v>
      </c>
    </row>
    <row r="982" spans="2:6" x14ac:dyDescent="0.25">
      <c r="B982" s="496" t="b">
        <v>0</v>
      </c>
      <c r="C982" s="24" t="s">
        <v>2115</v>
      </c>
      <c r="D982" s="34" t="str">
        <f>IF('Audit Info'!$E$1="Deutsch",E982,F982)</f>
        <v>Conifères</v>
      </c>
      <c r="E982" s="3" t="s">
        <v>78</v>
      </c>
      <c r="F982" s="3" t="s">
        <v>2028</v>
      </c>
    </row>
    <row r="983" spans="2:6" x14ac:dyDescent="0.25">
      <c r="B983" s="496" t="b">
        <v>0</v>
      </c>
      <c r="C983" s="24" t="s">
        <v>2116</v>
      </c>
      <c r="D983" s="34" t="str">
        <f>IF('Audit Info'!$E$1="Deutsch",E983,F983)</f>
        <v>Arbres fruitiers et petits fruits</v>
      </c>
      <c r="E983" s="3" t="s">
        <v>2887</v>
      </c>
      <c r="F983" s="46" t="s">
        <v>2892</v>
      </c>
    </row>
    <row r="984" spans="2:6" ht="26.25" x14ac:dyDescent="0.25">
      <c r="B984" s="496" t="b">
        <v>0</v>
      </c>
      <c r="C984" s="24" t="s">
        <v>2117</v>
      </c>
      <c r="D984" s="34" t="str">
        <f>IF('Audit Info'!$E$1="Deutsch",E984,F984)</f>
        <v>Feuillus 
(caduques et persistants)</v>
      </c>
      <c r="E984" s="7" t="s">
        <v>3204</v>
      </c>
      <c r="F984" s="64" t="s">
        <v>3203</v>
      </c>
    </row>
    <row r="985" spans="2:6" ht="26.25" x14ac:dyDescent="0.25">
      <c r="B985" s="496" t="b">
        <v>0</v>
      </c>
      <c r="C985" s="24" t="s">
        <v>2118</v>
      </c>
      <c r="D985" s="34" t="str">
        <f>IF('Audit Info'!$E$1="Deutsch",E985,F985)</f>
        <v>Plantes vivaces/herbes ornementales 
(sans les arbustes à couper)</v>
      </c>
      <c r="E985" s="7" t="s">
        <v>3015</v>
      </c>
      <c r="F985" s="64" t="s">
        <v>3014</v>
      </c>
    </row>
    <row r="986" spans="2:6" x14ac:dyDescent="0.25">
      <c r="B986" s="496" t="b">
        <v>0</v>
      </c>
      <c r="C986" s="24" t="s">
        <v>2119</v>
      </c>
      <c r="D986" s="34" t="str">
        <f>IF('Audit Info'!$E$1="Deutsch",E986,F986)</f>
        <v>Rosiers</v>
      </c>
      <c r="E986" s="3" t="s">
        <v>79</v>
      </c>
      <c r="F986" s="3" t="s">
        <v>2888</v>
      </c>
    </row>
    <row r="987" spans="2:6" x14ac:dyDescent="0.25">
      <c r="C987" s="24" t="s">
        <v>2120</v>
      </c>
      <c r="D987" s="34" t="str">
        <f>IF('Audit Info'!$E$1="Deutsch",E987,F987)</f>
        <v>Chef d'exploitation</v>
      </c>
      <c r="E987" s="3" t="s">
        <v>2121</v>
      </c>
      <c r="F987" s="3" t="s">
        <v>2122</v>
      </c>
    </row>
    <row r="988" spans="2:6" x14ac:dyDescent="0.25">
      <c r="C988" s="24" t="s">
        <v>2123</v>
      </c>
      <c r="D988" s="34" t="str">
        <f>IF('Audit Info'!$E$1="Deutsch",E988,F988)</f>
        <v xml:space="preserve">ou Monsieur / Madame: </v>
      </c>
      <c r="E988" s="3" t="s">
        <v>2124</v>
      </c>
      <c r="F988" s="3" t="s">
        <v>2125</v>
      </c>
    </row>
    <row r="989" spans="2:6" x14ac:dyDescent="0.25">
      <c r="C989" s="24" t="s">
        <v>2126</v>
      </c>
      <c r="D989" s="34" t="str">
        <f>IF('Audit Info'!$E$1="Deutsch",E989,F989)</f>
        <v>Chef d'exploitation</v>
      </c>
      <c r="E989" s="3" t="s">
        <v>2121</v>
      </c>
      <c r="F989" s="3" t="s">
        <v>2122</v>
      </c>
    </row>
    <row r="990" spans="2:6" x14ac:dyDescent="0.25">
      <c r="C990" s="24" t="s">
        <v>2127</v>
      </c>
      <c r="D990" s="34" t="str">
        <f>IF('Audit Info'!$E$1="Deutsch",E990,F990)</f>
        <v xml:space="preserve">ou Monsieur / Madame: </v>
      </c>
      <c r="E990" s="3" t="s">
        <v>2124</v>
      </c>
      <c r="F990" s="3" t="s">
        <v>2125</v>
      </c>
    </row>
    <row r="991" spans="2:6" x14ac:dyDescent="0.25">
      <c r="C991" s="24" t="s">
        <v>2128</v>
      </c>
      <c r="D991" s="34" t="str">
        <f>IF('Audit Info'!$E$1="Deutsch",E991,F991)</f>
        <v>Chef d'exploitation</v>
      </c>
      <c r="E991" s="3" t="s">
        <v>2121</v>
      </c>
      <c r="F991" s="3" t="s">
        <v>2122</v>
      </c>
    </row>
    <row r="992" spans="2:6" x14ac:dyDescent="0.25">
      <c r="C992" s="24" t="s">
        <v>2129</v>
      </c>
      <c r="D992" s="34" t="str">
        <f>IF('Audit Info'!$E$1="Deutsch",E992,F992)</f>
        <v xml:space="preserve">ou Monsieur / Madame: </v>
      </c>
      <c r="E992" s="3" t="s">
        <v>2124</v>
      </c>
      <c r="F992" s="3" t="s">
        <v>2125</v>
      </c>
    </row>
    <row r="993" spans="2:6" x14ac:dyDescent="0.25">
      <c r="D993" s="34"/>
      <c r="E993" s="3"/>
      <c r="F993" s="3"/>
    </row>
    <row r="994" spans="2:6" x14ac:dyDescent="0.25">
      <c r="B994" s="484" t="b">
        <v>0</v>
      </c>
      <c r="D994" s="34" t="str">
        <f>IF('Audit Info'!$E$1="Deutsch",E994,F994)</f>
        <v>Plantes de saison ou de balcon</v>
      </c>
      <c r="E994" s="3" t="s">
        <v>1746</v>
      </c>
      <c r="F994" s="3" t="s">
        <v>2106</v>
      </c>
    </row>
    <row r="995" spans="2:6" x14ac:dyDescent="0.25">
      <c r="B995" s="484" t="b">
        <v>0</v>
      </c>
      <c r="D995" s="34" t="str">
        <f>IF('Audit Info'!$E$1="Deutsch",E995,F995)</f>
        <v>Plantes en pots</v>
      </c>
      <c r="E995" s="3" t="s">
        <v>1748</v>
      </c>
      <c r="F995" s="3" t="s">
        <v>2108</v>
      </c>
    </row>
    <row r="996" spans="2:6" x14ac:dyDescent="0.25">
      <c r="B996" s="484" t="b">
        <v>0</v>
      </c>
      <c r="D996" s="34" t="str">
        <f>IF('Audit Info'!$E$1="Deutsch",E996,F996)</f>
        <v>Plantes vertes</v>
      </c>
      <c r="E996" s="3" t="s">
        <v>1750</v>
      </c>
      <c r="F996" s="3" t="s">
        <v>2110</v>
      </c>
    </row>
    <row r="997" spans="2:6" x14ac:dyDescent="0.25">
      <c r="B997" s="484" t="b">
        <v>0</v>
      </c>
      <c r="D997" s="34" t="str">
        <f>IF('Audit Info'!$E$1="Deutsch",E997,F997)</f>
        <v>Fleurs coupées</v>
      </c>
      <c r="E997" s="3" t="s">
        <v>1752</v>
      </c>
      <c r="F997" s="3" t="s">
        <v>2112</v>
      </c>
    </row>
    <row r="998" spans="2:6" ht="26.25" x14ac:dyDescent="0.25">
      <c r="B998" s="484" t="b">
        <v>0</v>
      </c>
      <c r="D998" s="34" t="str">
        <f>IF('Audit Info'!$E$1="Deutsch",E998,F998)</f>
        <v>Plantes vivaces/herbes ornementales 
(sans les arbustes à couper)</v>
      </c>
      <c r="E998" s="7" t="s">
        <v>3015</v>
      </c>
      <c r="F998" s="64" t="s">
        <v>3014</v>
      </c>
    </row>
    <row r="999" spans="2:6" ht="26.25" x14ac:dyDescent="0.25">
      <c r="B999" s="484" t="b">
        <v>0</v>
      </c>
      <c r="D999" s="34" t="str">
        <f>IF('Audit Info'!$E$1="Deutsch",E999,F999)</f>
        <v>Arbustes (0.5-1m) 
et couvre-sol</v>
      </c>
      <c r="E999" s="7" t="s">
        <v>3327</v>
      </c>
      <c r="F999" s="64" t="s">
        <v>3435</v>
      </c>
    </row>
    <row r="1000" spans="2:6" x14ac:dyDescent="0.25">
      <c r="B1000" s="484" t="b">
        <v>0</v>
      </c>
      <c r="D1000" s="34" t="str">
        <f>IF('Audit Info'!$E$1="Deutsch",E1000,F1000)</f>
        <v>Plantes pour haies</v>
      </c>
      <c r="E1000" s="3" t="s">
        <v>77</v>
      </c>
      <c r="F1000" s="3" t="s">
        <v>2027</v>
      </c>
    </row>
    <row r="1001" spans="2:6" x14ac:dyDescent="0.25">
      <c r="B1001" s="484" t="b">
        <v>0</v>
      </c>
      <c r="D1001" s="34" t="str">
        <f>IF('Audit Info'!$E$1="Deutsch",E1001,F1001)</f>
        <v>Conifères</v>
      </c>
      <c r="E1001" s="3" t="s">
        <v>78</v>
      </c>
      <c r="F1001" s="3" t="s">
        <v>2028</v>
      </c>
    </row>
    <row r="1002" spans="2:6" ht="26.25" x14ac:dyDescent="0.25">
      <c r="B1002" s="484" t="b">
        <v>0</v>
      </c>
      <c r="D1002" s="34" t="str">
        <f>IF('Audit Info'!$E$1="Deutsch",E1002,F1002)</f>
        <v>Feuillus 
(caduques et persistants)</v>
      </c>
      <c r="E1002" s="7" t="s">
        <v>3204</v>
      </c>
      <c r="F1002" s="64" t="s">
        <v>3203</v>
      </c>
    </row>
    <row r="1003" spans="2:6" x14ac:dyDescent="0.25">
      <c r="B1003" s="484" t="b">
        <v>0</v>
      </c>
      <c r="D1003" s="34" t="str">
        <f>IF('Audit Info'!$E$1="Deutsch",E1003,F1003)</f>
        <v>Arbres fruitiers et petits fruits</v>
      </c>
      <c r="E1003" s="3" t="s">
        <v>2887</v>
      </c>
      <c r="F1003" s="46" t="s">
        <v>2892</v>
      </c>
    </row>
    <row r="1004" spans="2:6" x14ac:dyDescent="0.25">
      <c r="B1004" s="484" t="b">
        <v>0</v>
      </c>
      <c r="D1004" s="34" t="str">
        <f>IF('Audit Info'!$E$1="Deutsch",E1004,F1004)</f>
        <v>Rosiers</v>
      </c>
      <c r="E1004" s="3" t="s">
        <v>79</v>
      </c>
      <c r="F1004" s="3" t="s">
        <v>2888</v>
      </c>
    </row>
    <row r="1005" spans="2:6" x14ac:dyDescent="0.25">
      <c r="D1005" s="34"/>
      <c r="E1005" s="3"/>
      <c r="F1005" s="3"/>
    </row>
    <row r="1006" spans="2:6" x14ac:dyDescent="0.25">
      <c r="D1006" s="34"/>
      <c r="E1006" s="3"/>
      <c r="F1006" s="3"/>
    </row>
    <row r="1007" spans="2:6" x14ac:dyDescent="0.25">
      <c r="D1007" s="34"/>
      <c r="E1007" s="3"/>
      <c r="F1007" s="3"/>
    </row>
    <row r="1008" spans="2:6" x14ac:dyDescent="0.25">
      <c r="D1008" s="34"/>
      <c r="E1008" s="3"/>
      <c r="F1008" s="3"/>
    </row>
    <row r="1009" spans="3:6" x14ac:dyDescent="0.25">
      <c r="D1009" s="34"/>
      <c r="E1009" s="3"/>
    </row>
    <row r="1010" spans="3:6" x14ac:dyDescent="0.25">
      <c r="C1010" s="23" t="s">
        <v>2104</v>
      </c>
      <c r="D1010" s="34"/>
      <c r="E1010" s="3"/>
    </row>
    <row r="1011" spans="3:6" hidden="1" x14ac:dyDescent="0.25">
      <c r="D1011" s="34">
        <f>IF('Audit Info'!$E$1="Deutsch",E1011,F1011)</f>
        <v>0</v>
      </c>
      <c r="E1011" s="3"/>
    </row>
    <row r="1012" spans="3:6" hidden="1" x14ac:dyDescent="0.25">
      <c r="D1012" s="34">
        <f>IF('Audit Info'!$E$1="Deutsch",E1012,F1012)</f>
        <v>0</v>
      </c>
      <c r="E1012" s="3"/>
    </row>
    <row r="1013" spans="3:6" hidden="1" x14ac:dyDescent="0.25">
      <c r="D1013" s="34">
        <f>IF('Audit Info'!$E$1="Deutsch",E1013,F1013)</f>
        <v>0</v>
      </c>
    </row>
    <row r="1014" spans="3:6" hidden="1" x14ac:dyDescent="0.25">
      <c r="C1014" s="23" t="s">
        <v>2130</v>
      </c>
      <c r="D1014" s="34">
        <f>IF('Audit Info'!$E$1="Deutsch",E1014,F1014)</f>
        <v>0</v>
      </c>
    </row>
    <row r="1015" spans="3:6" hidden="1" x14ac:dyDescent="0.25">
      <c r="C1015" s="24" t="s">
        <v>2131</v>
      </c>
      <c r="D1015" s="34" t="str">
        <f>IF('Audit Info'!$E$1="Deutsch",E1015,F1015)</f>
        <v>1 site</v>
      </c>
      <c r="E1015" s="3" t="s">
        <v>2132</v>
      </c>
      <c r="F1015" t="s">
        <v>2133</v>
      </c>
    </row>
    <row r="1016" spans="3:6" hidden="1" x14ac:dyDescent="0.25">
      <c r="C1016" s="24" t="s">
        <v>2134</v>
      </c>
      <c r="D1016" s="34">
        <f>IF('Audit Info'!$E$1="Deutsch",E1016,F1016)</f>
        <v>0</v>
      </c>
      <c r="E1016" s="3"/>
      <c r="F1016" s="3"/>
    </row>
    <row r="1017" spans="3:6" hidden="1" x14ac:dyDescent="0.25">
      <c r="C1017" s="24" t="s">
        <v>2135</v>
      </c>
      <c r="D1017" s="34" t="str">
        <f>IF('Audit Info'!$E$1="Deutsch",E1017,F1017)</f>
        <v>Oui</v>
      </c>
      <c r="E1017" t="s">
        <v>16</v>
      </c>
      <c r="F1017" t="s">
        <v>1575</v>
      </c>
    </row>
    <row r="1018" spans="3:6" hidden="1" x14ac:dyDescent="0.25">
      <c r="C1018" s="24" t="s">
        <v>2136</v>
      </c>
      <c r="D1018" s="34" t="str">
        <f>IF('Audit Info'!$E$1="Deutsch",E1018,F1018)</f>
        <v>Non</v>
      </c>
      <c r="E1018" t="s">
        <v>18</v>
      </c>
      <c r="F1018" t="s">
        <v>1576</v>
      </c>
    </row>
    <row r="1019" spans="3:6" hidden="1" x14ac:dyDescent="0.25">
      <c r="C1019" s="24" t="s">
        <v>2137</v>
      </c>
      <c r="D1019" s="34" t="str">
        <f>IF('Audit Info'!$E$1="Deutsch",E1019,F1019)</f>
        <v>Oui</v>
      </c>
      <c r="E1019" t="s">
        <v>16</v>
      </c>
      <c r="F1019" t="s">
        <v>1575</v>
      </c>
    </row>
    <row r="1020" spans="3:6" hidden="1" x14ac:dyDescent="0.25">
      <c r="C1020" s="24" t="s">
        <v>2138</v>
      </c>
      <c r="D1020" s="34" t="str">
        <f>IF('Audit Info'!$E$1="Deutsch",E1020,F1020)</f>
        <v>Non</v>
      </c>
      <c r="E1020" t="s">
        <v>18</v>
      </c>
      <c r="F1020" t="s">
        <v>1576</v>
      </c>
    </row>
    <row r="1021" spans="3:6" hidden="1" x14ac:dyDescent="0.25">
      <c r="C1021" s="24" t="s">
        <v>2139</v>
      </c>
      <c r="D1021" s="34" t="str">
        <f>IF('Audit Info'!$E$1="Deutsch",E1021,F1021)</f>
        <v>Oui</v>
      </c>
      <c r="E1021" t="s">
        <v>16</v>
      </c>
      <c r="F1021" t="s">
        <v>1575</v>
      </c>
    </row>
    <row r="1022" spans="3:6" hidden="1" x14ac:dyDescent="0.25">
      <c r="C1022" s="24" t="s">
        <v>2140</v>
      </c>
      <c r="D1022" s="34" t="str">
        <f>IF('Audit Info'!$E$1="Deutsch",E1022,F1022)</f>
        <v>Non</v>
      </c>
      <c r="E1022" t="s">
        <v>18</v>
      </c>
      <c r="F1022" t="s">
        <v>1576</v>
      </c>
    </row>
    <row r="1023" spans="3:6" hidden="1" x14ac:dyDescent="0.25">
      <c r="C1023" s="24" t="s">
        <v>2141</v>
      </c>
      <c r="D1023" s="34" t="str">
        <f>IF('Audit Info'!$E$1="Deutsch",E1023,F1023)</f>
        <v>Oui</v>
      </c>
      <c r="E1023" t="s">
        <v>16</v>
      </c>
      <c r="F1023" t="s">
        <v>1575</v>
      </c>
    </row>
    <row r="1024" spans="3:6" hidden="1" x14ac:dyDescent="0.25">
      <c r="C1024" s="24" t="s">
        <v>2142</v>
      </c>
      <c r="D1024" s="34" t="str">
        <f>IF('Audit Info'!$E$1="Deutsch",E1024,F1024)</f>
        <v>Non</v>
      </c>
      <c r="E1024" t="s">
        <v>18</v>
      </c>
      <c r="F1024" t="s">
        <v>1576</v>
      </c>
    </row>
    <row r="1025" spans="3:6" hidden="1" x14ac:dyDescent="0.25">
      <c r="C1025" s="24" t="s">
        <v>2143</v>
      </c>
      <c r="D1025" s="34" t="str">
        <f>IF('Audit Info'!$E$1="Deutsch",E1025,F1025)</f>
        <v>Certificat de capacité</v>
      </c>
      <c r="E1025" t="s">
        <v>2144</v>
      </c>
      <c r="F1025" t="s">
        <v>2145</v>
      </c>
    </row>
    <row r="1026" spans="3:6" hidden="1" x14ac:dyDescent="0.25">
      <c r="C1026" s="24" t="s">
        <v>2146</v>
      </c>
      <c r="D1026" s="34" t="str">
        <f>IF('Audit Info'!$E$1="Deutsch",E1026,F1026)</f>
        <v>Maîtrise fédérale</v>
      </c>
      <c r="E1026" t="s">
        <v>2147</v>
      </c>
      <c r="F1026" t="s">
        <v>2148</v>
      </c>
    </row>
    <row r="1027" spans="3:6" hidden="1" x14ac:dyDescent="0.25">
      <c r="C1027" s="24" t="s">
        <v>2149</v>
      </c>
      <c r="D1027" s="34" t="str">
        <f>IF('Audit Info'!$E$1="Deutsch",E1027,F1027)</f>
        <v>autres:</v>
      </c>
      <c r="E1027" t="s">
        <v>2150</v>
      </c>
      <c r="F1027" s="3" t="s">
        <v>2151</v>
      </c>
    </row>
    <row r="1028" spans="3:6" hidden="1" x14ac:dyDescent="0.25">
      <c r="C1028" s="24" t="s">
        <v>2152</v>
      </c>
      <c r="D1028" s="34" t="str">
        <f>IF('Audit Info'!$E$1="Deutsch",E1028,F1028)</f>
        <v>Oui</v>
      </c>
      <c r="E1028" t="s">
        <v>16</v>
      </c>
      <c r="F1028" s="3" t="s">
        <v>1575</v>
      </c>
    </row>
    <row r="1029" spans="3:6" hidden="1" x14ac:dyDescent="0.25">
      <c r="C1029" s="24" t="s">
        <v>2153</v>
      </c>
      <c r="D1029" s="34" t="str">
        <f>IF('Audit Info'!$E$1="Deutsch",E1029,F1029)</f>
        <v>Non</v>
      </c>
      <c r="E1029" t="s">
        <v>18</v>
      </c>
      <c r="F1029" t="s">
        <v>1576</v>
      </c>
    </row>
    <row r="1030" spans="3:6" hidden="1" x14ac:dyDescent="0.25">
      <c r="C1030" s="24" t="s">
        <v>2154</v>
      </c>
      <c r="D1030" s="34" t="str">
        <f>IF('Audit Info'!$E$1="Deutsch",E1030,F1030)</f>
        <v>Oui</v>
      </c>
      <c r="E1030" t="s">
        <v>16</v>
      </c>
      <c r="F1030" t="s">
        <v>1575</v>
      </c>
    </row>
    <row r="1031" spans="3:6" hidden="1" x14ac:dyDescent="0.25">
      <c r="C1031" s="24" t="s">
        <v>2155</v>
      </c>
      <c r="D1031" s="34" t="str">
        <f>IF('Audit Info'!$E$1="Deutsch",E1031,F1031)</f>
        <v>Non</v>
      </c>
      <c r="E1031" t="s">
        <v>18</v>
      </c>
      <c r="F1031" t="s">
        <v>1576</v>
      </c>
    </row>
    <row r="1032" spans="3:6" hidden="1" x14ac:dyDescent="0.25">
      <c r="C1032" s="24" t="s">
        <v>2156</v>
      </c>
      <c r="D1032" s="34" t="str">
        <f>IF('Audit Info'!$E$1="Deutsch",E1032,F1032)</f>
        <v>Oui</v>
      </c>
      <c r="E1032" t="s">
        <v>16</v>
      </c>
      <c r="F1032" t="s">
        <v>1575</v>
      </c>
    </row>
    <row r="1033" spans="3:6" hidden="1" x14ac:dyDescent="0.25">
      <c r="C1033" s="24" t="s">
        <v>2157</v>
      </c>
      <c r="D1033" s="34" t="str">
        <f>IF('Audit Info'!$E$1="Deutsch",E1033,F1033)</f>
        <v>Non</v>
      </c>
      <c r="E1033" t="s">
        <v>18</v>
      </c>
      <c r="F1033" t="s">
        <v>1576</v>
      </c>
    </row>
    <row r="1034" spans="3:6" hidden="1" x14ac:dyDescent="0.25">
      <c r="C1034" s="24" t="s">
        <v>2158</v>
      </c>
      <c r="D1034" s="34" t="str">
        <f>IF('Audit Info'!$E$1="Deutsch",E1034,F1034)</f>
        <v>Oui</v>
      </c>
      <c r="E1034" t="s">
        <v>16</v>
      </c>
      <c r="F1034" t="s">
        <v>1575</v>
      </c>
    </row>
    <row r="1035" spans="3:6" hidden="1" x14ac:dyDescent="0.25">
      <c r="C1035" s="24" t="s">
        <v>2159</v>
      </c>
      <c r="D1035" s="34" t="str">
        <f>IF('Audit Info'!$E$1="Deutsch",E1035,F1035)</f>
        <v>Non</v>
      </c>
      <c r="E1035" t="s">
        <v>18</v>
      </c>
      <c r="F1035" t="s">
        <v>1576</v>
      </c>
    </row>
    <row r="1036" spans="3:6" hidden="1" x14ac:dyDescent="0.25">
      <c r="C1036" s="24" t="s">
        <v>2160</v>
      </c>
      <c r="D1036" s="34" t="str">
        <f>IF('Audit Info'!$E$1="Deutsch",E1036,F1036)</f>
        <v>Oui</v>
      </c>
      <c r="E1036" t="s">
        <v>16</v>
      </c>
      <c r="F1036" t="s">
        <v>1575</v>
      </c>
    </row>
    <row r="1037" spans="3:6" hidden="1" x14ac:dyDescent="0.25">
      <c r="C1037" s="24" t="s">
        <v>2161</v>
      </c>
      <c r="D1037" s="34" t="str">
        <f>IF('Audit Info'!$E$1="Deutsch",E1037,F1037)</f>
        <v>Non</v>
      </c>
      <c r="E1037" t="s">
        <v>18</v>
      </c>
      <c r="F1037" t="s">
        <v>1576</v>
      </c>
    </row>
    <row r="1038" spans="3:6" hidden="1" x14ac:dyDescent="0.25">
      <c r="C1038" s="24" t="s">
        <v>2162</v>
      </c>
      <c r="D1038" s="34" t="str">
        <f>IF('Audit Info'!$E$1="Deutsch",E1038,F1038)</f>
        <v>Oui</v>
      </c>
      <c r="E1038" t="s">
        <v>16</v>
      </c>
      <c r="F1038" t="s">
        <v>1575</v>
      </c>
    </row>
    <row r="1039" spans="3:6" hidden="1" x14ac:dyDescent="0.25">
      <c r="C1039" s="24" t="s">
        <v>2163</v>
      </c>
      <c r="D1039" s="34" t="str">
        <f>IF('Audit Info'!$E$1="Deutsch",E1039,F1039)</f>
        <v>Non</v>
      </c>
      <c r="E1039" t="s">
        <v>18</v>
      </c>
      <c r="F1039" t="s">
        <v>1576</v>
      </c>
    </row>
    <row r="1040" spans="3:6" hidden="1" x14ac:dyDescent="0.25">
      <c r="C1040" s="24" t="s">
        <v>2164</v>
      </c>
      <c r="D1040" s="34" t="str">
        <f>IF('Audit Info'!$E$1="Deutsch",E1040,F1040)</f>
        <v>Oui</v>
      </c>
      <c r="E1040" t="s">
        <v>16</v>
      </c>
      <c r="F1040" t="s">
        <v>1575</v>
      </c>
    </row>
    <row r="1041" spans="3:6" hidden="1" x14ac:dyDescent="0.25">
      <c r="C1041" s="24" t="s">
        <v>2165</v>
      </c>
      <c r="D1041" s="34" t="str">
        <f>IF('Audit Info'!$E$1="Deutsch",E1041,F1041)</f>
        <v>Non</v>
      </c>
      <c r="E1041" t="s">
        <v>18</v>
      </c>
      <c r="F1041" t="s">
        <v>1576</v>
      </c>
    </row>
    <row r="1042" spans="3:6" hidden="1" x14ac:dyDescent="0.25">
      <c r="C1042" s="24" t="s">
        <v>2166</v>
      </c>
      <c r="D1042" s="34" t="str">
        <f>IF('Audit Info'!$E$1="Deutsch",E1042,F1042)</f>
        <v>Oui</v>
      </c>
      <c r="E1042" t="s">
        <v>16</v>
      </c>
      <c r="F1042" t="s">
        <v>1575</v>
      </c>
    </row>
    <row r="1043" spans="3:6" hidden="1" x14ac:dyDescent="0.25">
      <c r="C1043" s="24" t="s">
        <v>2167</v>
      </c>
      <c r="D1043" s="34" t="str">
        <f>IF('Audit Info'!$E$1="Deutsch",E1043,F1043)</f>
        <v>Non</v>
      </c>
      <c r="E1043" t="s">
        <v>18</v>
      </c>
      <c r="F1043" t="s">
        <v>1576</v>
      </c>
    </row>
    <row r="1044" spans="3:6" hidden="1" x14ac:dyDescent="0.25">
      <c r="C1044" s="24" t="s">
        <v>2168</v>
      </c>
      <c r="D1044" s="34" t="str">
        <f>IF('Audit Info'!$E$1="Deutsch",E1044,F1044)</f>
        <v>Oui</v>
      </c>
      <c r="E1044" t="s">
        <v>16</v>
      </c>
      <c r="F1044" t="s">
        <v>1575</v>
      </c>
    </row>
    <row r="1045" spans="3:6" hidden="1" x14ac:dyDescent="0.25">
      <c r="C1045" s="24" t="s">
        <v>2169</v>
      </c>
      <c r="D1045" s="34" t="str">
        <f>IF('Audit Info'!$E$1="Deutsch",E1045,F1045)</f>
        <v>Non</v>
      </c>
      <c r="E1045" t="s">
        <v>18</v>
      </c>
      <c r="F1045" t="s">
        <v>1576</v>
      </c>
    </row>
    <row r="1046" spans="3:6" hidden="1" x14ac:dyDescent="0.25">
      <c r="C1046" s="24" t="s">
        <v>2170</v>
      </c>
      <c r="D1046" s="34" t="str">
        <f>IF('Audit Info'!$E$1="Deutsch",E1046,F1046)</f>
        <v>Oui</v>
      </c>
      <c r="E1046" t="s">
        <v>16</v>
      </c>
      <c r="F1046" t="s">
        <v>1575</v>
      </c>
    </row>
    <row r="1047" spans="3:6" hidden="1" x14ac:dyDescent="0.25">
      <c r="C1047" s="24" t="s">
        <v>2171</v>
      </c>
      <c r="D1047" s="34" t="str">
        <f>IF('Audit Info'!$E$1="Deutsch",E1047,F1047)</f>
        <v>Non</v>
      </c>
      <c r="E1047" t="s">
        <v>18</v>
      </c>
      <c r="F1047" t="s">
        <v>1576</v>
      </c>
    </row>
    <row r="1048" spans="3:6" hidden="1" x14ac:dyDescent="0.25">
      <c r="C1048" s="24" t="s">
        <v>2172</v>
      </c>
      <c r="D1048" s="34" t="str">
        <f>IF('Audit Info'!$E$1="Deutsch",E1048,F1048)</f>
        <v>Oui</v>
      </c>
      <c r="E1048" t="s">
        <v>16</v>
      </c>
      <c r="F1048" t="s">
        <v>1575</v>
      </c>
    </row>
    <row r="1049" spans="3:6" hidden="1" x14ac:dyDescent="0.25">
      <c r="C1049" s="24" t="s">
        <v>2173</v>
      </c>
      <c r="D1049" s="34" t="str">
        <f>IF('Audit Info'!$E$1="Deutsch",E1049,F1049)</f>
        <v>Non</v>
      </c>
      <c r="E1049" t="s">
        <v>18</v>
      </c>
      <c r="F1049" t="s">
        <v>1576</v>
      </c>
    </row>
    <row r="1050" spans="3:6" hidden="1" x14ac:dyDescent="0.25">
      <c r="C1050" s="24" t="s">
        <v>2174</v>
      </c>
      <c r="D1050" s="34" t="str">
        <f>IF('Audit Info'!$E$1="Deutsch",E1050,F1050)</f>
        <v>Oui</v>
      </c>
      <c r="E1050" t="s">
        <v>16</v>
      </c>
      <c r="F1050" t="s">
        <v>1575</v>
      </c>
    </row>
    <row r="1051" spans="3:6" hidden="1" x14ac:dyDescent="0.25">
      <c r="C1051" s="24" t="s">
        <v>2175</v>
      </c>
      <c r="D1051" s="34" t="str">
        <f>IF('Audit Info'!$E$1="Deutsch",E1051,F1051)</f>
        <v>Non</v>
      </c>
      <c r="E1051" t="s">
        <v>18</v>
      </c>
      <c r="F1051" t="s">
        <v>1576</v>
      </c>
    </row>
    <row r="1052" spans="3:6" hidden="1" x14ac:dyDescent="0.25">
      <c r="C1052" s="24" t="s">
        <v>2176</v>
      </c>
      <c r="D1052" s="34" t="str">
        <f>IF('Audit Info'!$E$1="Deutsch",E1052,F1052)</f>
        <v>Oui</v>
      </c>
      <c r="E1052" t="s">
        <v>16</v>
      </c>
      <c r="F1052" t="s">
        <v>1575</v>
      </c>
    </row>
    <row r="1053" spans="3:6" hidden="1" x14ac:dyDescent="0.25">
      <c r="C1053" s="24" t="s">
        <v>2177</v>
      </c>
      <c r="D1053" s="34" t="str">
        <f>IF('Audit Info'!$E$1="Deutsch",E1053,F1053)</f>
        <v>Non</v>
      </c>
      <c r="E1053" t="s">
        <v>18</v>
      </c>
      <c r="F1053" t="s">
        <v>1576</v>
      </c>
    </row>
    <row r="1054" spans="3:6" hidden="1" x14ac:dyDescent="0.25">
      <c r="C1054" s="24" t="s">
        <v>2178</v>
      </c>
      <c r="D1054" s="34" t="str">
        <f>IF('Audit Info'!$E$1="Deutsch",E1054,F1054)</f>
        <v>Oui</v>
      </c>
      <c r="E1054" t="s">
        <v>16</v>
      </c>
      <c r="F1054" t="s">
        <v>1575</v>
      </c>
    </row>
    <row r="1055" spans="3:6" hidden="1" x14ac:dyDescent="0.25">
      <c r="C1055" s="24" t="s">
        <v>2179</v>
      </c>
      <c r="D1055" s="34" t="str">
        <f>IF('Audit Info'!$E$1="Deutsch",E1055,F1055)</f>
        <v>Non</v>
      </c>
      <c r="E1055" t="s">
        <v>18</v>
      </c>
      <c r="F1055" t="s">
        <v>1576</v>
      </c>
    </row>
    <row r="1056" spans="3:6" hidden="1" x14ac:dyDescent="0.25">
      <c r="C1056" s="24" t="s">
        <v>2180</v>
      </c>
      <c r="D1056" s="34" t="str">
        <f>IF('Audit Info'!$E$1="Deutsch",E1056,F1056)</f>
        <v>Oui</v>
      </c>
      <c r="E1056" t="s">
        <v>16</v>
      </c>
      <c r="F1056" t="s">
        <v>1575</v>
      </c>
    </row>
    <row r="1057" spans="3:6" hidden="1" x14ac:dyDescent="0.25">
      <c r="C1057" s="24" t="s">
        <v>2181</v>
      </c>
      <c r="D1057" s="34" t="str">
        <f>IF('Audit Info'!$E$1="Deutsch",E1057,F1057)</f>
        <v>Non</v>
      </c>
      <c r="E1057" t="s">
        <v>18</v>
      </c>
      <c r="F1057" t="s">
        <v>1576</v>
      </c>
    </row>
    <row r="1058" spans="3:6" hidden="1" x14ac:dyDescent="0.25">
      <c r="C1058" s="24" t="s">
        <v>2182</v>
      </c>
      <c r="D1058" s="34" t="str">
        <f>IF('Audit Info'!$E$1="Deutsch",E1058,F1058)</f>
        <v>Oui</v>
      </c>
      <c r="E1058" t="s">
        <v>16</v>
      </c>
      <c r="F1058" t="s">
        <v>1575</v>
      </c>
    </row>
    <row r="1059" spans="3:6" hidden="1" x14ac:dyDescent="0.25">
      <c r="C1059" s="24" t="s">
        <v>2183</v>
      </c>
      <c r="D1059" s="34" t="str">
        <f>IF('Audit Info'!$E$1="Deutsch",E1059,F1059)</f>
        <v>Non</v>
      </c>
      <c r="E1059" t="s">
        <v>18</v>
      </c>
      <c r="F1059" t="s">
        <v>1576</v>
      </c>
    </row>
    <row r="1060" spans="3:6" hidden="1" x14ac:dyDescent="0.25">
      <c r="C1060" s="24" t="s">
        <v>2184</v>
      </c>
      <c r="D1060" s="34" t="str">
        <f>IF('Audit Info'!$E$1="Deutsch",E1060,F1060)</f>
        <v>Oui</v>
      </c>
      <c r="E1060" t="s">
        <v>16</v>
      </c>
      <c r="F1060" t="s">
        <v>1575</v>
      </c>
    </row>
    <row r="1061" spans="3:6" hidden="1" x14ac:dyDescent="0.25">
      <c r="C1061" s="24" t="s">
        <v>2185</v>
      </c>
      <c r="D1061" s="34" t="str">
        <f>IF('Audit Info'!$E$1="Deutsch",E1061,F1061)</f>
        <v>Non</v>
      </c>
      <c r="E1061" t="s">
        <v>18</v>
      </c>
      <c r="F1061" t="s">
        <v>1576</v>
      </c>
    </row>
    <row r="1062" spans="3:6" hidden="1" x14ac:dyDescent="0.25">
      <c r="C1062" s="24" t="s">
        <v>2186</v>
      </c>
      <c r="D1062" s="34" t="str">
        <f>IF('Audit Info'!$E$1="Deutsch",E1062,F1062)</f>
        <v>Oui</v>
      </c>
      <c r="E1062" t="s">
        <v>16</v>
      </c>
      <c r="F1062" t="s">
        <v>1575</v>
      </c>
    </row>
    <row r="1063" spans="3:6" hidden="1" x14ac:dyDescent="0.25">
      <c r="C1063" s="24" t="s">
        <v>2187</v>
      </c>
      <c r="D1063" s="34" t="str">
        <f>IF('Audit Info'!$E$1="Deutsch",E1063,F1063)</f>
        <v>Non</v>
      </c>
      <c r="E1063" t="s">
        <v>18</v>
      </c>
      <c r="F1063" t="s">
        <v>1576</v>
      </c>
    </row>
    <row r="1064" spans="3:6" hidden="1" x14ac:dyDescent="0.25">
      <c r="C1064" s="24" t="s">
        <v>2188</v>
      </c>
      <c r="D1064" s="34" t="str">
        <f>IF('Audit Info'!$E$1="Deutsch",E1064,F1064)</f>
        <v>Oui</v>
      </c>
      <c r="E1064" t="s">
        <v>16</v>
      </c>
      <c r="F1064" t="s">
        <v>1575</v>
      </c>
    </row>
    <row r="1065" spans="3:6" hidden="1" x14ac:dyDescent="0.25">
      <c r="C1065" s="24" t="s">
        <v>2189</v>
      </c>
      <c r="D1065" s="34" t="str">
        <f>IF('Audit Info'!$E$1="Deutsch",E1065,F1065)</f>
        <v>Non</v>
      </c>
      <c r="E1065" t="s">
        <v>18</v>
      </c>
      <c r="F1065" t="s">
        <v>1576</v>
      </c>
    </row>
    <row r="1066" spans="3:6" hidden="1" x14ac:dyDescent="0.25">
      <c r="C1066" s="24" t="s">
        <v>2190</v>
      </c>
      <c r="D1066" s="34" t="str">
        <f>IF('Audit Info'!$E$1="Deutsch",E1066,F1066)</f>
        <v>Oui</v>
      </c>
      <c r="E1066" t="s">
        <v>16</v>
      </c>
      <c r="F1066" t="s">
        <v>1575</v>
      </c>
    </row>
    <row r="1067" spans="3:6" hidden="1" x14ac:dyDescent="0.25">
      <c r="C1067" s="24" t="s">
        <v>2191</v>
      </c>
      <c r="D1067" s="34" t="str">
        <f>IF('Audit Info'!$E$1="Deutsch",E1067,F1067)</f>
        <v>Non</v>
      </c>
      <c r="E1067" t="s">
        <v>18</v>
      </c>
      <c r="F1067" t="s">
        <v>1576</v>
      </c>
    </row>
    <row r="1068" spans="3:6" hidden="1" x14ac:dyDescent="0.25">
      <c r="C1068" s="24" t="s">
        <v>2192</v>
      </c>
      <c r="D1068" s="34" t="str">
        <f>IF('Audit Info'!$E$1="Deutsch",E1068,F1068)</f>
        <v>Oui</v>
      </c>
      <c r="E1068" t="s">
        <v>16</v>
      </c>
      <c r="F1068" t="s">
        <v>1575</v>
      </c>
    </row>
    <row r="1069" spans="3:6" hidden="1" x14ac:dyDescent="0.25">
      <c r="C1069" s="24" t="s">
        <v>2193</v>
      </c>
      <c r="D1069" s="34" t="str">
        <f>IF('Audit Info'!$E$1="Deutsch",E1069,F1069)</f>
        <v>Non</v>
      </c>
      <c r="E1069" t="s">
        <v>18</v>
      </c>
      <c r="F1069" t="s">
        <v>1576</v>
      </c>
    </row>
    <row r="1070" spans="3:6" hidden="1" x14ac:dyDescent="0.25">
      <c r="C1070" s="24" t="s">
        <v>2194</v>
      </c>
      <c r="D1070" s="34" t="str">
        <f>IF('Audit Info'!$E$1="Deutsch",E1070,F1070)</f>
        <v>Oui</v>
      </c>
      <c r="E1070" t="s">
        <v>16</v>
      </c>
      <c r="F1070" t="s">
        <v>1575</v>
      </c>
    </row>
    <row r="1071" spans="3:6" hidden="1" x14ac:dyDescent="0.25">
      <c r="C1071" s="24" t="s">
        <v>2195</v>
      </c>
      <c r="D1071" s="34" t="str">
        <f>IF('Audit Info'!$E$1="Deutsch",E1071,F1071)</f>
        <v>Non</v>
      </c>
      <c r="E1071" t="s">
        <v>18</v>
      </c>
      <c r="F1071" t="s">
        <v>1576</v>
      </c>
    </row>
    <row r="1072" spans="3:6" hidden="1" x14ac:dyDescent="0.25">
      <c r="C1072" s="24" t="s">
        <v>2196</v>
      </c>
      <c r="D1072" s="34" t="str">
        <f>IF('Audit Info'!$E$1="Deutsch",E1072,F1072)</f>
        <v>Oui</v>
      </c>
      <c r="E1072" t="s">
        <v>16</v>
      </c>
      <c r="F1072" t="s">
        <v>1575</v>
      </c>
    </row>
    <row r="1073" spans="3:6" hidden="1" x14ac:dyDescent="0.25">
      <c r="C1073" s="24" t="s">
        <v>2197</v>
      </c>
      <c r="D1073" s="34" t="str">
        <f>IF('Audit Info'!$E$1="Deutsch",E1073,F1073)</f>
        <v>Non</v>
      </c>
      <c r="E1073" t="s">
        <v>18</v>
      </c>
      <c r="F1073" t="s">
        <v>1576</v>
      </c>
    </row>
    <row r="1074" spans="3:6" hidden="1" x14ac:dyDescent="0.25">
      <c r="D1074" s="34">
        <f>IF('Audit Info'!$E$1="Deutsch",E1074,F1074)</f>
        <v>0</v>
      </c>
    </row>
    <row r="1075" spans="3:6" hidden="1" x14ac:dyDescent="0.25">
      <c r="D1075" s="34">
        <f>IF('Audit Info'!$E$1="Deutsch",E1075,F1075)</f>
        <v>0</v>
      </c>
    </row>
    <row r="1076" spans="3:6" hidden="1" x14ac:dyDescent="0.25">
      <c r="D1076" s="34">
        <f>IF('Audit Info'!$E$1="Deutsch",E1076,F1076)</f>
        <v>0</v>
      </c>
    </row>
    <row r="1077" spans="3:6" hidden="1" x14ac:dyDescent="0.25">
      <c r="D1077" s="34">
        <f>IF('Audit Info'!$E$1="Deutsch",E1077,F1077)</f>
        <v>0</v>
      </c>
    </row>
    <row r="1078" spans="3:6" hidden="1" x14ac:dyDescent="0.25">
      <c r="D1078" s="34">
        <f>IF('Audit Info'!$E$1="Deutsch",E1078,F1078)</f>
        <v>0</v>
      </c>
    </row>
    <row r="1079" spans="3:6" hidden="1" x14ac:dyDescent="0.25">
      <c r="D1079" s="34">
        <f>IF('Audit Info'!$E$1="Deutsch",E1079,F1079)</f>
        <v>0</v>
      </c>
    </row>
    <row r="1080" spans="3:6" hidden="1" x14ac:dyDescent="0.25">
      <c r="D1080" s="34">
        <f>IF('Audit Info'!$E$1="Deutsch",E1080,F1080)</f>
        <v>0</v>
      </c>
    </row>
    <row r="1081" spans="3:6" hidden="1" x14ac:dyDescent="0.25">
      <c r="D1081" s="34">
        <f>IF('Audit Info'!$E$1="Deutsch",E1081,F1081)</f>
        <v>0</v>
      </c>
    </row>
    <row r="1082" spans="3:6" hidden="1" x14ac:dyDescent="0.25">
      <c r="D1082" s="34">
        <f>IF('Audit Info'!$E$1="Deutsch",E1082,F1082)</f>
        <v>0</v>
      </c>
    </row>
    <row r="1083" spans="3:6" hidden="1" x14ac:dyDescent="0.25">
      <c r="D1083" s="34">
        <f>IF('Audit Info'!$E$1="Deutsch",E1083,F1083)</f>
        <v>0</v>
      </c>
    </row>
    <row r="1084" spans="3:6" hidden="1" x14ac:dyDescent="0.25">
      <c r="D1084" s="34">
        <f>IF('Audit Info'!$E$1="Deutsch",E1084,F1084)</f>
        <v>0</v>
      </c>
    </row>
    <row r="1085" spans="3:6" hidden="1" x14ac:dyDescent="0.25">
      <c r="D1085" s="34">
        <f>IF('Audit Info'!$E$1="Deutsch",E1085,F1085)</f>
        <v>0</v>
      </c>
    </row>
    <row r="1086" spans="3:6" hidden="1" x14ac:dyDescent="0.25">
      <c r="C1086" s="23" t="s">
        <v>2198</v>
      </c>
      <c r="D1086" s="34">
        <f>IF('Audit Info'!$E$1="Deutsch",E1086,F1086)</f>
        <v>0</v>
      </c>
    </row>
    <row r="1087" spans="3:6" hidden="1" x14ac:dyDescent="0.25">
      <c r="D1087" s="34">
        <f>IF('Audit Info'!$E$1="Deutsch",E1087,F1087)</f>
        <v>0</v>
      </c>
      <c r="E1087" s="24" t="s">
        <v>2200</v>
      </c>
    </row>
    <row r="1088" spans="3:6" hidden="1" x14ac:dyDescent="0.25">
      <c r="C1088" s="24">
        <v>24</v>
      </c>
      <c r="D1088" s="34" t="str">
        <f>IF('Audit Info'!$E$1="Deutsch",E1088,F1088)</f>
        <v>NA</v>
      </c>
      <c r="E1088" s="3" t="s">
        <v>2201</v>
      </c>
      <c r="F1088" s="3" t="s">
        <v>2201</v>
      </c>
    </row>
    <row r="1089" spans="3:6" hidden="1" x14ac:dyDescent="0.25">
      <c r="C1089" s="24">
        <v>33</v>
      </c>
      <c r="D1089" s="34" t="str">
        <f>IF('Audit Info'!$E$1="Deutsch",E1089,F1089)</f>
        <v>NA</v>
      </c>
      <c r="E1089" s="3" t="s">
        <v>2201</v>
      </c>
      <c r="F1089" s="3" t="s">
        <v>2201</v>
      </c>
    </row>
    <row r="1090" spans="3:6" hidden="1" x14ac:dyDescent="0.25">
      <c r="C1090" s="24">
        <v>34</v>
      </c>
      <c r="D1090" s="34" t="str">
        <f>IF('Audit Info'!$E$1="Deutsch",E1090,F1090)</f>
        <v>NA</v>
      </c>
      <c r="E1090" s="3" t="s">
        <v>2201</v>
      </c>
      <c r="F1090" s="3" t="s">
        <v>2201</v>
      </c>
    </row>
    <row r="1091" spans="3:6" hidden="1" x14ac:dyDescent="0.25">
      <c r="C1091" s="24">
        <v>35</v>
      </c>
      <c r="D1091" s="34" t="str">
        <f>IF('Audit Info'!$E$1="Deutsch",E1091,F1091)</f>
        <v>NA</v>
      </c>
      <c r="E1091" s="3" t="s">
        <v>2201</v>
      </c>
      <c r="F1091" s="3" t="s">
        <v>2201</v>
      </c>
    </row>
    <row r="1092" spans="3:6" hidden="1" x14ac:dyDescent="0.25">
      <c r="C1092" s="24">
        <v>44</v>
      </c>
      <c r="D1092" s="34" t="str">
        <f>IF('Audit Info'!$E$1="Deutsch",E1092,F1092)</f>
        <v>NA</v>
      </c>
      <c r="E1092" s="3" t="s">
        <v>2201</v>
      </c>
      <c r="F1092" s="3" t="s">
        <v>2201</v>
      </c>
    </row>
    <row r="1093" spans="3:6" hidden="1" x14ac:dyDescent="0.25">
      <c r="C1093" s="24">
        <v>74</v>
      </c>
      <c r="D1093" s="34" t="str">
        <f>IF('Audit Info'!$E$1="Deutsch",E1093,F1093)</f>
        <v>NA</v>
      </c>
      <c r="E1093" s="3" t="s">
        <v>2201</v>
      </c>
      <c r="F1093" s="3" t="s">
        <v>2201</v>
      </c>
    </row>
    <row r="1094" spans="3:6" hidden="1" x14ac:dyDescent="0.25">
      <c r="C1094" s="24">
        <v>208</v>
      </c>
      <c r="D1094" s="34" t="str">
        <f>IF('Audit Info'!$E$1="Deutsch",E1094,F1094)</f>
        <v>NA</v>
      </c>
      <c r="E1094" s="3" t="s">
        <v>2201</v>
      </c>
      <c r="F1094" s="3" t="s">
        <v>2201</v>
      </c>
    </row>
    <row r="1095" spans="3:6" hidden="1" x14ac:dyDescent="0.25">
      <c r="C1095" s="24">
        <v>210</v>
      </c>
      <c r="D1095" s="34" t="str">
        <f>IF('Audit Info'!$E$1="Deutsch",E1095,F1095)</f>
        <v>NA</v>
      </c>
      <c r="E1095" s="3" t="s">
        <v>2201</v>
      </c>
      <c r="F1095" s="3" t="s">
        <v>2201</v>
      </c>
    </row>
    <row r="1096" spans="3:6" hidden="1" x14ac:dyDescent="0.25">
      <c r="C1096" s="24">
        <v>20</v>
      </c>
      <c r="D1096" s="34" t="str">
        <f>IF('Audit Info'!$E$1="Deutsch",E1096,F1096)</f>
        <v>NA</v>
      </c>
      <c r="E1096" s="3" t="s">
        <v>2201</v>
      </c>
      <c r="F1096" s="3" t="s">
        <v>2201</v>
      </c>
    </row>
    <row r="1097" spans="3:6" hidden="1" x14ac:dyDescent="0.25">
      <c r="C1097" s="24">
        <v>21</v>
      </c>
      <c r="D1097" s="34" t="str">
        <f>IF('Audit Info'!$E$1="Deutsch",E1097,F1097)</f>
        <v>NA</v>
      </c>
      <c r="E1097" t="s">
        <v>2201</v>
      </c>
      <c r="F1097" s="3" t="s">
        <v>2201</v>
      </c>
    </row>
    <row r="1098" spans="3:6" hidden="1" x14ac:dyDescent="0.25">
      <c r="C1098" s="24">
        <v>30</v>
      </c>
      <c r="D1098" s="34" t="str">
        <f>IF('Audit Info'!$E$1="Deutsch",E1098,F1098)</f>
        <v>NA</v>
      </c>
      <c r="E1098" t="s">
        <v>2201</v>
      </c>
      <c r="F1098" s="3" t="s">
        <v>2201</v>
      </c>
    </row>
    <row r="1099" spans="3:6" hidden="1" x14ac:dyDescent="0.25">
      <c r="C1099" s="24">
        <v>31</v>
      </c>
      <c r="D1099" s="34" t="str">
        <f>IF('Audit Info'!$E$1="Deutsch",E1099,F1099)</f>
        <v>NA</v>
      </c>
      <c r="E1099" t="s">
        <v>2201</v>
      </c>
      <c r="F1099" s="3" t="s">
        <v>2201</v>
      </c>
    </row>
    <row r="1100" spans="3:6" hidden="1" x14ac:dyDescent="0.25">
      <c r="C1100" s="24">
        <v>38</v>
      </c>
      <c r="D1100" s="34" t="str">
        <f>IF('Audit Info'!$E$1="Deutsch",E1100,F1100)</f>
        <v>NA</v>
      </c>
      <c r="E1100" t="s">
        <v>2201</v>
      </c>
      <c r="F1100" s="3" t="s">
        <v>2201</v>
      </c>
    </row>
    <row r="1101" spans="3:6" hidden="1" x14ac:dyDescent="0.25">
      <c r="C1101" s="24">
        <v>39</v>
      </c>
      <c r="D1101" s="34" t="str">
        <f>IF('Audit Info'!$E$1="Deutsch",E1101,F1101)</f>
        <v>NA</v>
      </c>
      <c r="E1101" t="s">
        <v>2201</v>
      </c>
      <c r="F1101" s="3" t="s">
        <v>2201</v>
      </c>
    </row>
    <row r="1102" spans="3:6" hidden="1" x14ac:dyDescent="0.25">
      <c r="C1102" s="24">
        <v>40</v>
      </c>
      <c r="D1102" s="34" t="str">
        <f>IF('Audit Info'!$E$1="Deutsch",E1102,F1102)</f>
        <v>NA</v>
      </c>
      <c r="E1102" t="s">
        <v>2201</v>
      </c>
      <c r="F1102" s="3" t="s">
        <v>2201</v>
      </c>
    </row>
    <row r="1103" spans="3:6" hidden="1" x14ac:dyDescent="0.25">
      <c r="C1103" s="24">
        <v>41</v>
      </c>
      <c r="D1103" s="34" t="str">
        <f>IF('Audit Info'!$E$1="Deutsch",E1103,F1103)</f>
        <v>NA</v>
      </c>
      <c r="E1103" t="s">
        <v>2201</v>
      </c>
      <c r="F1103" s="3" t="s">
        <v>2201</v>
      </c>
    </row>
    <row r="1104" spans="3:6" hidden="1" x14ac:dyDescent="0.25">
      <c r="D1104" s="34">
        <f>IF('Audit Info'!$E$1="Deutsch",E1104,F1104)</f>
        <v>0</v>
      </c>
      <c r="F1104" s="3"/>
    </row>
    <row r="1105" spans="3:6" hidden="1" x14ac:dyDescent="0.25">
      <c r="C1105" s="24">
        <v>47</v>
      </c>
      <c r="D1105" s="34" t="str">
        <f>IF('Audit Info'!$E$1="Deutsch",E1105,F1105)</f>
        <v>Oui</v>
      </c>
      <c r="E1105" t="s">
        <v>16</v>
      </c>
      <c r="F1105" s="3" t="s">
        <v>1575</v>
      </c>
    </row>
    <row r="1106" spans="3:6" hidden="1" x14ac:dyDescent="0.25">
      <c r="C1106" s="24">
        <v>55</v>
      </c>
      <c r="D1106" s="34" t="str">
        <f>IF('Audit Info'!$E$1="Deutsch",E1106,F1106)</f>
        <v>Oui</v>
      </c>
      <c r="E1106" t="s">
        <v>16</v>
      </c>
      <c r="F1106" s="3" t="s">
        <v>1575</v>
      </c>
    </row>
    <row r="1107" spans="3:6" hidden="1" x14ac:dyDescent="0.25">
      <c r="C1107" s="24">
        <v>54</v>
      </c>
      <c r="D1107" s="34" t="str">
        <f>IF('Audit Info'!$E$1="Deutsch",E1107,F1107)</f>
        <v>Oui</v>
      </c>
      <c r="E1107" s="3" t="s">
        <v>16</v>
      </c>
      <c r="F1107" s="3" t="s">
        <v>1575</v>
      </c>
    </row>
    <row r="1108" spans="3:6" hidden="1" x14ac:dyDescent="0.25">
      <c r="C1108" s="24">
        <v>58</v>
      </c>
      <c r="D1108" s="34" t="str">
        <f>IF('Audit Info'!$E$1="Deutsch",E1108,F1108)</f>
        <v>NA</v>
      </c>
      <c r="E1108" t="s">
        <v>2201</v>
      </c>
      <c r="F1108" s="3" t="s">
        <v>2201</v>
      </c>
    </row>
    <row r="1109" spans="3:6" hidden="1" x14ac:dyDescent="0.25">
      <c r="C1109" s="24">
        <v>59</v>
      </c>
      <c r="D1109" s="34" t="str">
        <f>IF('Audit Info'!$E$1="Deutsch",E1109,F1109)</f>
        <v>NA</v>
      </c>
      <c r="E1109" t="s">
        <v>2201</v>
      </c>
      <c r="F1109" s="3" t="s">
        <v>2201</v>
      </c>
    </row>
    <row r="1110" spans="3:6" hidden="1" x14ac:dyDescent="0.25">
      <c r="C1110" s="24">
        <v>60</v>
      </c>
      <c r="D1110" s="34" t="str">
        <f>IF('Audit Info'!$E$1="Deutsch",E1110,F1110)</f>
        <v>NA</v>
      </c>
      <c r="E1110" t="s">
        <v>2201</v>
      </c>
      <c r="F1110" s="3" t="s">
        <v>2201</v>
      </c>
    </row>
    <row r="1111" spans="3:6" hidden="1" x14ac:dyDescent="0.25">
      <c r="C1111" s="24">
        <v>61</v>
      </c>
      <c r="D1111" s="34" t="str">
        <f>IF('Audit Info'!$E$1="Deutsch",E1111,F1111)</f>
        <v>NA</v>
      </c>
      <c r="E1111" t="s">
        <v>2201</v>
      </c>
      <c r="F1111" s="3" t="s">
        <v>2201</v>
      </c>
    </row>
    <row r="1112" spans="3:6" hidden="1" x14ac:dyDescent="0.25">
      <c r="C1112" s="24">
        <v>62</v>
      </c>
      <c r="D1112" s="34" t="str">
        <f>IF('Audit Info'!$E$1="Deutsch",E1112,F1112)</f>
        <v>NA</v>
      </c>
      <c r="E1112" t="s">
        <v>2201</v>
      </c>
      <c r="F1112" s="3" t="s">
        <v>2201</v>
      </c>
    </row>
    <row r="1113" spans="3:6" hidden="1" x14ac:dyDescent="0.25">
      <c r="C1113" s="24">
        <v>63</v>
      </c>
      <c r="D1113" s="34" t="str">
        <f>IF('Audit Info'!$E$1="Deutsch",E1113,F1113)</f>
        <v>NA</v>
      </c>
      <c r="E1113" t="s">
        <v>2201</v>
      </c>
      <c r="F1113" s="3" t="s">
        <v>2201</v>
      </c>
    </row>
    <row r="1114" spans="3:6" hidden="1" x14ac:dyDescent="0.25">
      <c r="C1114" s="24">
        <v>64</v>
      </c>
      <c r="D1114" s="34" t="str">
        <f>IF('Audit Info'!$E$1="Deutsch",E1114,F1114)</f>
        <v>NA</v>
      </c>
      <c r="E1114" t="s">
        <v>2201</v>
      </c>
      <c r="F1114" s="3" t="s">
        <v>2201</v>
      </c>
    </row>
    <row r="1115" spans="3:6" hidden="1" x14ac:dyDescent="0.25">
      <c r="C1115" s="24">
        <v>65</v>
      </c>
      <c r="D1115" s="34" t="str">
        <f>IF('Audit Info'!$E$1="Deutsch",E1115,F1115)</f>
        <v>NA</v>
      </c>
      <c r="E1115" t="s">
        <v>2201</v>
      </c>
      <c r="F1115" s="3" t="s">
        <v>2201</v>
      </c>
    </row>
    <row r="1116" spans="3:6" hidden="1" x14ac:dyDescent="0.25">
      <c r="C1116" s="24">
        <v>66</v>
      </c>
      <c r="D1116" s="34" t="str">
        <f>IF('Audit Info'!$E$1="Deutsch",E1116,F1116)</f>
        <v>NA</v>
      </c>
      <c r="E1116" t="s">
        <v>2201</v>
      </c>
      <c r="F1116" s="3" t="s">
        <v>2201</v>
      </c>
    </row>
    <row r="1117" spans="3:6" hidden="1" x14ac:dyDescent="0.25">
      <c r="C1117" s="24">
        <v>67</v>
      </c>
      <c r="D1117" s="34" t="str">
        <f>IF('Audit Info'!$E$1="Deutsch",E1117,F1117)</f>
        <v>NA</v>
      </c>
      <c r="E1117" t="s">
        <v>2201</v>
      </c>
      <c r="F1117" s="3" t="s">
        <v>2201</v>
      </c>
    </row>
    <row r="1118" spans="3:6" hidden="1" x14ac:dyDescent="0.25">
      <c r="D1118" s="34">
        <f>IF('Audit Info'!$E$1="Deutsch",E1118,F1118)</f>
        <v>0</v>
      </c>
    </row>
    <row r="1119" spans="3:6" hidden="1" x14ac:dyDescent="0.25">
      <c r="D1119" s="34">
        <f>IF('Audit Info'!$E$1="Deutsch",E1119,F1119)</f>
        <v>0</v>
      </c>
    </row>
    <row r="1120" spans="3:6" hidden="1" x14ac:dyDescent="0.25">
      <c r="D1120" s="34">
        <f>IF('Audit Info'!$E$1="Deutsch",E1120,F1120)</f>
        <v>0</v>
      </c>
    </row>
    <row r="1121" spans="3:7" hidden="1" x14ac:dyDescent="0.25">
      <c r="D1121" s="34">
        <f>IF('Audit Info'!$E$1="Deutsch",E1121,F1121)</f>
        <v>0</v>
      </c>
    </row>
    <row r="1122" spans="3:7" hidden="1" x14ac:dyDescent="0.25">
      <c r="D1122" s="34">
        <f>IF('Audit Info'!$E$1="Deutsch",E1122,F1122)</f>
        <v>0</v>
      </c>
    </row>
    <row r="1123" spans="3:7" hidden="1" x14ac:dyDescent="0.25">
      <c r="D1123" s="34">
        <f>IF('Audit Info'!$E$1="Deutsch",E1123,F1123)</f>
        <v>0</v>
      </c>
    </row>
    <row r="1124" spans="3:7" hidden="1" x14ac:dyDescent="0.25">
      <c r="D1124" s="34">
        <f>IF('Audit Info'!$E$1="Deutsch",E1124,F1124)</f>
        <v>0</v>
      </c>
    </row>
    <row r="1125" spans="3:7" hidden="1" x14ac:dyDescent="0.25">
      <c r="D1125" s="34">
        <f>IF('Audit Info'!$E$1="Deutsch",E1125,F1125)</f>
        <v>0</v>
      </c>
    </row>
    <row r="1126" spans="3:7" hidden="1" x14ac:dyDescent="0.25">
      <c r="D1126" s="34">
        <f>IF('Audit Info'!$E$1="Deutsch",E1126,F1126)</f>
        <v>0</v>
      </c>
    </row>
    <row r="1127" spans="3:7" hidden="1" x14ac:dyDescent="0.25">
      <c r="D1127" s="34">
        <f>IF('Audit Info'!$E$1="Deutsch",E1127,F1127)</f>
        <v>0</v>
      </c>
    </row>
    <row r="1128" spans="3:7" hidden="1" x14ac:dyDescent="0.25">
      <c r="C1128" s="24">
        <v>80</v>
      </c>
      <c r="D1128" s="34" t="str">
        <f>IF('Audit Info'!$E$1="Deutsch",E1128,F1128)</f>
        <v>Oui</v>
      </c>
      <c r="E1128" s="3" t="s">
        <v>16</v>
      </c>
      <c r="F1128" s="3" t="s">
        <v>1575</v>
      </c>
    </row>
    <row r="1129" spans="3:7" hidden="1" x14ac:dyDescent="0.25">
      <c r="C1129" s="24">
        <v>81</v>
      </c>
      <c r="D1129" s="34" t="str">
        <f>IF('Audit Info'!$E$1="Deutsch",E1129,F1129)</f>
        <v>Oui</v>
      </c>
      <c r="E1129" s="3" t="s">
        <v>16</v>
      </c>
      <c r="F1129" s="3" t="s">
        <v>1575</v>
      </c>
    </row>
    <row r="1130" spans="3:7" hidden="1" x14ac:dyDescent="0.25">
      <c r="C1130" s="24">
        <v>83</v>
      </c>
      <c r="D1130" s="34" t="str">
        <f>IF('Audit Info'!$E$1="Deutsch",E1130,F1130)</f>
        <v>Oui</v>
      </c>
      <c r="E1130" s="3" t="s">
        <v>16</v>
      </c>
      <c r="F1130" s="3" t="s">
        <v>1575</v>
      </c>
    </row>
    <row r="1131" spans="3:7" hidden="1" x14ac:dyDescent="0.25">
      <c r="C1131" s="24">
        <v>84</v>
      </c>
      <c r="D1131" s="34" t="str">
        <f>IF('Audit Info'!$E$1="Deutsch",E1131,F1131)</f>
        <v>NA</v>
      </c>
      <c r="E1131" s="3" t="s">
        <v>2201</v>
      </c>
      <c r="F1131" s="3" t="s">
        <v>2201</v>
      </c>
    </row>
    <row r="1132" spans="3:7" hidden="1" x14ac:dyDescent="0.25">
      <c r="C1132" s="24">
        <v>85</v>
      </c>
      <c r="D1132" s="34" t="str">
        <f>IF('Audit Info'!$E$1="Deutsch",E1132,F1132)</f>
        <v>NA</v>
      </c>
      <c r="E1132" s="3" t="s">
        <v>2201</v>
      </c>
      <c r="F1132" s="3" t="s">
        <v>2201</v>
      </c>
    </row>
    <row r="1133" spans="3:7" hidden="1" x14ac:dyDescent="0.25">
      <c r="D1133" s="34">
        <f>IF('Audit Info'!$E$1="Deutsch",E1133,F1133)</f>
        <v>0</v>
      </c>
      <c r="E1133" s="3"/>
      <c r="F1133" s="3"/>
    </row>
    <row r="1134" spans="3:7" hidden="1" x14ac:dyDescent="0.25">
      <c r="C1134" s="24">
        <v>108</v>
      </c>
      <c r="D1134" s="34" t="str">
        <f>IF('Audit Info'!$E$1="Deutsch",E1134,F1134)</f>
        <v>Oui</v>
      </c>
      <c r="E1134" s="3" t="s">
        <v>16</v>
      </c>
      <c r="F1134" s="3" t="s">
        <v>1575</v>
      </c>
    </row>
    <row r="1135" spans="3:7" hidden="1" x14ac:dyDescent="0.25">
      <c r="C1135" s="24">
        <v>88</v>
      </c>
      <c r="D1135" s="34" t="str">
        <f>IF('Audit Info'!$E$1="Deutsch",E1135,F1135)</f>
        <v>Oui</v>
      </c>
      <c r="E1135" s="3" t="s">
        <v>16</v>
      </c>
      <c r="F1135" s="3" t="s">
        <v>1575</v>
      </c>
    </row>
    <row r="1136" spans="3:7" hidden="1" x14ac:dyDescent="0.25">
      <c r="C1136" s="24">
        <v>96</v>
      </c>
      <c r="D1136" s="34" t="str">
        <f>IF('Audit Info'!$E$1="Deutsch",E1136,F1136)</f>
        <v>Oui</v>
      </c>
      <c r="E1136" s="3" t="s">
        <v>16</v>
      </c>
      <c r="F1136" s="3" t="s">
        <v>1575</v>
      </c>
      <c r="G1136" s="3"/>
    </row>
    <row r="1137" spans="3:7" hidden="1" x14ac:dyDescent="0.25">
      <c r="C1137" s="24">
        <v>104</v>
      </c>
      <c r="D1137" s="34" t="str">
        <f>IF('Audit Info'!$E$1="Deutsch",E1137,F1137)</f>
        <v>Oui</v>
      </c>
      <c r="E1137" s="3" t="s">
        <v>16</v>
      </c>
      <c r="F1137" s="3" t="s">
        <v>1575</v>
      </c>
      <c r="G1137" s="3"/>
    </row>
    <row r="1138" spans="3:7" hidden="1" x14ac:dyDescent="0.25">
      <c r="C1138" s="24">
        <v>107</v>
      </c>
      <c r="D1138" s="34" t="str">
        <f>IF('Audit Info'!$E$1="Deutsch",E1138,F1138)</f>
        <v>Oui</v>
      </c>
      <c r="E1138" s="3" t="s">
        <v>16</v>
      </c>
      <c r="F1138" s="3" t="s">
        <v>1575</v>
      </c>
    </row>
    <row r="1139" spans="3:7" hidden="1" x14ac:dyDescent="0.25">
      <c r="C1139" s="24">
        <v>111</v>
      </c>
      <c r="D1139" s="34" t="str">
        <f>IF('Audit Info'!$E$1="Deutsch",E1139,F1139)</f>
        <v>NA</v>
      </c>
      <c r="E1139" s="3" t="s">
        <v>2201</v>
      </c>
      <c r="F1139" s="3" t="s">
        <v>2201</v>
      </c>
    </row>
    <row r="1140" spans="3:7" hidden="1" x14ac:dyDescent="0.25">
      <c r="C1140" s="24">
        <v>112</v>
      </c>
      <c r="D1140" s="34" t="str">
        <f>IF('Audit Info'!$E$1="Deutsch",E1140,F1140)</f>
        <v>NA</v>
      </c>
      <c r="E1140" s="3" t="s">
        <v>2201</v>
      </c>
      <c r="F1140" s="3" t="s">
        <v>2201</v>
      </c>
    </row>
    <row r="1141" spans="3:7" hidden="1" x14ac:dyDescent="0.25">
      <c r="C1141" s="24">
        <v>113</v>
      </c>
      <c r="D1141" s="34" t="str">
        <f>IF('Audit Info'!$E$1="Deutsch",E1141,F1141)</f>
        <v>Oui</v>
      </c>
      <c r="E1141" s="3" t="s">
        <v>16</v>
      </c>
      <c r="F1141" s="3" t="s">
        <v>1575</v>
      </c>
    </row>
    <row r="1142" spans="3:7" hidden="1" x14ac:dyDescent="0.25">
      <c r="C1142" s="24">
        <v>114</v>
      </c>
      <c r="D1142" s="34" t="str">
        <f>IF('Audit Info'!$E$1="Deutsch",E1142,F1142)</f>
        <v>Oui</v>
      </c>
      <c r="E1142" s="3" t="s">
        <v>16</v>
      </c>
      <c r="F1142" s="3" t="s">
        <v>1575</v>
      </c>
    </row>
    <row r="1143" spans="3:7" hidden="1" x14ac:dyDescent="0.25">
      <c r="C1143" s="24">
        <v>115</v>
      </c>
      <c r="D1143" s="34" t="str">
        <f>IF('Audit Info'!$E$1="Deutsch",E1143,F1143)</f>
        <v>Oui</v>
      </c>
      <c r="E1143" s="3" t="s">
        <v>16</v>
      </c>
      <c r="F1143" s="3" t="s">
        <v>1575</v>
      </c>
    </row>
    <row r="1144" spans="3:7" hidden="1" x14ac:dyDescent="0.25">
      <c r="C1144" s="24">
        <v>116</v>
      </c>
      <c r="D1144" s="34" t="str">
        <f>IF('Audit Info'!$E$1="Deutsch",E1144,F1144)</f>
        <v>Oui</v>
      </c>
      <c r="E1144" s="3" t="s">
        <v>16</v>
      </c>
      <c r="F1144" s="3" t="s">
        <v>1575</v>
      </c>
    </row>
    <row r="1145" spans="3:7" hidden="1" x14ac:dyDescent="0.25">
      <c r="C1145" s="24">
        <v>117</v>
      </c>
      <c r="D1145" s="34" t="str">
        <f>IF('Audit Info'!$E$1="Deutsch",E1145,F1145)</f>
        <v>Oui</v>
      </c>
      <c r="E1145" s="3" t="s">
        <v>16</v>
      </c>
      <c r="F1145" s="3" t="s">
        <v>1575</v>
      </c>
    </row>
    <row r="1146" spans="3:7" hidden="1" x14ac:dyDescent="0.25">
      <c r="C1146" s="24">
        <v>118</v>
      </c>
      <c r="D1146" s="34" t="str">
        <f>IF('Audit Info'!$E$1="Deutsch",E1146,F1146)</f>
        <v>Oui</v>
      </c>
      <c r="E1146" s="3" t="s">
        <v>16</v>
      </c>
      <c r="F1146" s="3" t="s">
        <v>1575</v>
      </c>
    </row>
    <row r="1147" spans="3:7" hidden="1" x14ac:dyDescent="0.25">
      <c r="C1147" s="24">
        <v>119</v>
      </c>
      <c r="D1147" s="34" t="str">
        <f>IF('Audit Info'!$E$1="Deutsch",E1147,F1147)</f>
        <v>NA</v>
      </c>
      <c r="E1147" s="3" t="s">
        <v>2201</v>
      </c>
      <c r="F1147" s="3" t="s">
        <v>2201</v>
      </c>
    </row>
    <row r="1148" spans="3:7" hidden="1" x14ac:dyDescent="0.25">
      <c r="C1148" s="24">
        <v>120</v>
      </c>
      <c r="D1148" s="34" t="str">
        <f>IF('Audit Info'!$E$1="Deutsch",E1148,F1148)</f>
        <v>Oui</v>
      </c>
      <c r="E1148" s="3" t="s">
        <v>16</v>
      </c>
      <c r="F1148" s="3" t="s">
        <v>1575</v>
      </c>
    </row>
    <row r="1149" spans="3:7" hidden="1" x14ac:dyDescent="0.25">
      <c r="C1149" s="24">
        <v>121</v>
      </c>
      <c r="D1149" s="34" t="str">
        <f>IF('Audit Info'!$E$1="Deutsch",E1149,F1149)</f>
        <v>Oui</v>
      </c>
      <c r="E1149" s="3" t="s">
        <v>16</v>
      </c>
      <c r="F1149" s="3" t="s">
        <v>1575</v>
      </c>
    </row>
    <row r="1150" spans="3:7" hidden="1" x14ac:dyDescent="0.25">
      <c r="C1150" s="24">
        <v>122</v>
      </c>
      <c r="D1150" s="34" t="str">
        <f>IF('Audit Info'!$E$1="Deutsch",E1150,F1150)</f>
        <v>Oui</v>
      </c>
      <c r="E1150" s="3" t="s">
        <v>16</v>
      </c>
      <c r="F1150" s="3" t="s">
        <v>1575</v>
      </c>
    </row>
    <row r="1151" spans="3:7" hidden="1" x14ac:dyDescent="0.25">
      <c r="C1151" s="24">
        <v>123</v>
      </c>
      <c r="D1151" s="34" t="str">
        <f>IF('Audit Info'!$E$1="Deutsch",E1151,F1151)</f>
        <v>Oui</v>
      </c>
      <c r="E1151" s="3" t="s">
        <v>16</v>
      </c>
      <c r="F1151" s="3" t="s">
        <v>1575</v>
      </c>
    </row>
    <row r="1152" spans="3:7" hidden="1" x14ac:dyDescent="0.25">
      <c r="C1152" s="24">
        <v>124</v>
      </c>
      <c r="D1152" s="34" t="str">
        <f>IF('Audit Info'!$E$1="Deutsch",E1152,F1152)</f>
        <v>Oui</v>
      </c>
      <c r="E1152" s="3" t="s">
        <v>16</v>
      </c>
      <c r="F1152" s="3" t="s">
        <v>1575</v>
      </c>
    </row>
    <row r="1153" spans="3:6" hidden="1" x14ac:dyDescent="0.25">
      <c r="C1153" s="24">
        <v>125</v>
      </c>
      <c r="D1153" s="34" t="str">
        <f>IF('Audit Info'!$E$1="Deutsch",E1153,F1153)</f>
        <v>NA</v>
      </c>
      <c r="E1153" s="3" t="s">
        <v>2201</v>
      </c>
      <c r="F1153" s="3" t="s">
        <v>2201</v>
      </c>
    </row>
    <row r="1154" spans="3:6" hidden="1" x14ac:dyDescent="0.25">
      <c r="C1154" s="24">
        <v>126</v>
      </c>
      <c r="D1154" s="34" t="str">
        <f>IF('Audit Info'!$E$1="Deutsch",E1154,F1154)</f>
        <v>Oui</v>
      </c>
      <c r="E1154" s="3" t="s">
        <v>16</v>
      </c>
      <c r="F1154" s="3" t="s">
        <v>1575</v>
      </c>
    </row>
    <row r="1155" spans="3:6" hidden="1" x14ac:dyDescent="0.25">
      <c r="C1155" s="24">
        <v>127</v>
      </c>
      <c r="D1155" s="34" t="str">
        <f>IF('Audit Info'!$E$1="Deutsch",E1155,F1155)</f>
        <v>Oui</v>
      </c>
      <c r="E1155" s="3" t="s">
        <v>16</v>
      </c>
      <c r="F1155" s="3" t="s">
        <v>1575</v>
      </c>
    </row>
    <row r="1156" spans="3:6" hidden="1" x14ac:dyDescent="0.25">
      <c r="C1156" s="24">
        <v>128</v>
      </c>
      <c r="D1156" s="34" t="str">
        <f>IF('Audit Info'!$E$1="Deutsch",E1156,F1156)</f>
        <v>Oui</v>
      </c>
      <c r="E1156" s="3" t="s">
        <v>16</v>
      </c>
      <c r="F1156" s="3" t="s">
        <v>1575</v>
      </c>
    </row>
    <row r="1157" spans="3:6" hidden="1" x14ac:dyDescent="0.25">
      <c r="C1157" s="24">
        <v>158</v>
      </c>
      <c r="D1157" s="34" t="str">
        <f>IF('Audit Info'!$E$1="Deutsch",E1157,F1157)</f>
        <v>NA</v>
      </c>
      <c r="E1157" s="3" t="s">
        <v>2201</v>
      </c>
      <c r="F1157" s="3" t="s">
        <v>2201</v>
      </c>
    </row>
    <row r="1158" spans="3:6" hidden="1" x14ac:dyDescent="0.25">
      <c r="C1158" s="24">
        <v>159</v>
      </c>
      <c r="D1158" s="34" t="str">
        <f>IF('Audit Info'!$E$1="Deutsch",E1158,F1158)</f>
        <v>NA</v>
      </c>
      <c r="E1158" s="3" t="s">
        <v>2201</v>
      </c>
      <c r="F1158" s="3" t="s">
        <v>2201</v>
      </c>
    </row>
    <row r="1159" spans="3:6" hidden="1" x14ac:dyDescent="0.25">
      <c r="C1159" s="24">
        <v>160</v>
      </c>
      <c r="D1159" s="34" t="str">
        <f>IF('Audit Info'!$E$1="Deutsch",E1159,F1159)</f>
        <v>NA</v>
      </c>
      <c r="E1159" s="3" t="s">
        <v>2201</v>
      </c>
      <c r="F1159" s="3" t="s">
        <v>2201</v>
      </c>
    </row>
    <row r="1160" spans="3:6" hidden="1" x14ac:dyDescent="0.25">
      <c r="D1160" s="34">
        <f>IF('Audit Info'!$E$1="Deutsch",E1160,F1160)</f>
        <v>0</v>
      </c>
      <c r="E1160" s="3"/>
      <c r="F1160" s="3"/>
    </row>
    <row r="1161" spans="3:6" hidden="1" x14ac:dyDescent="0.25">
      <c r="C1161" s="24">
        <v>163</v>
      </c>
      <c r="D1161" s="34" t="str">
        <f>IF('Audit Info'!$E$1="Deutsch",E1161,F1161)</f>
        <v>NA</v>
      </c>
      <c r="E1161" s="3" t="s">
        <v>2201</v>
      </c>
      <c r="F1161" s="3" t="s">
        <v>2201</v>
      </c>
    </row>
    <row r="1162" spans="3:6" hidden="1" x14ac:dyDescent="0.25">
      <c r="C1162" s="24">
        <v>164</v>
      </c>
      <c r="D1162" s="34" t="str">
        <f>IF('Audit Info'!$E$1="Deutsch",E1162,F1162)</f>
        <v>NA</v>
      </c>
      <c r="E1162" s="3" t="s">
        <v>2201</v>
      </c>
      <c r="F1162" s="3" t="s">
        <v>2201</v>
      </c>
    </row>
    <row r="1163" spans="3:6" hidden="1" x14ac:dyDescent="0.25">
      <c r="C1163" s="24">
        <v>165</v>
      </c>
      <c r="D1163" s="34" t="str">
        <f>IF('Audit Info'!$E$1="Deutsch",E1163,F1163)</f>
        <v>NA</v>
      </c>
      <c r="E1163" s="3" t="s">
        <v>2201</v>
      </c>
      <c r="F1163" s="3" t="s">
        <v>2201</v>
      </c>
    </row>
    <row r="1164" spans="3:6" hidden="1" x14ac:dyDescent="0.25">
      <c r="C1164" s="24">
        <v>166</v>
      </c>
      <c r="D1164" s="34" t="str">
        <f>IF('Audit Info'!$E$1="Deutsch",E1164,F1164)</f>
        <v>NA</v>
      </c>
      <c r="E1164" s="3" t="s">
        <v>2201</v>
      </c>
      <c r="F1164" s="3" t="s">
        <v>2201</v>
      </c>
    </row>
    <row r="1165" spans="3:6" hidden="1" x14ac:dyDescent="0.25">
      <c r="C1165" s="24">
        <v>167</v>
      </c>
      <c r="D1165" s="34" t="str">
        <f>IF('Audit Info'!$E$1="Deutsch",E1165,F1165)</f>
        <v>NA</v>
      </c>
      <c r="E1165" s="3" t="s">
        <v>2201</v>
      </c>
      <c r="F1165" s="3" t="s">
        <v>2201</v>
      </c>
    </row>
    <row r="1166" spans="3:6" hidden="1" x14ac:dyDescent="0.25">
      <c r="C1166" s="24">
        <v>168</v>
      </c>
      <c r="D1166" s="34" t="str">
        <f>IF('Audit Info'!$E$1="Deutsch",E1166,F1166)</f>
        <v>NA</v>
      </c>
      <c r="E1166" s="3" t="s">
        <v>2201</v>
      </c>
      <c r="F1166" s="3" t="s">
        <v>2201</v>
      </c>
    </row>
    <row r="1167" spans="3:6" hidden="1" x14ac:dyDescent="0.25">
      <c r="C1167" s="24">
        <v>169</v>
      </c>
      <c r="D1167" s="34" t="str">
        <f>IF('Audit Info'!$E$1="Deutsch",E1167,F1167)</f>
        <v>NA</v>
      </c>
      <c r="E1167" t="s">
        <v>2201</v>
      </c>
      <c r="F1167" t="s">
        <v>2201</v>
      </c>
    </row>
    <row r="1168" spans="3:6" hidden="1" x14ac:dyDescent="0.25">
      <c r="C1168" s="24">
        <v>170</v>
      </c>
      <c r="D1168" s="34" t="str">
        <f>IF('Audit Info'!$E$1="Deutsch",E1168,F1168)</f>
        <v>NA</v>
      </c>
      <c r="E1168" t="s">
        <v>2201</v>
      </c>
      <c r="F1168" t="s">
        <v>2201</v>
      </c>
    </row>
    <row r="1169" spans="3:6" hidden="1" x14ac:dyDescent="0.25">
      <c r="C1169" s="24">
        <v>175</v>
      </c>
      <c r="D1169" s="34" t="str">
        <f>IF('Audit Info'!$E$1="Deutsch",E1169,F1169)</f>
        <v>Oui</v>
      </c>
      <c r="E1169" s="3" t="s">
        <v>16</v>
      </c>
      <c r="F1169" s="3" t="s">
        <v>1575</v>
      </c>
    </row>
    <row r="1170" spans="3:6" hidden="1" x14ac:dyDescent="0.25">
      <c r="C1170" s="24">
        <v>199</v>
      </c>
      <c r="D1170" s="34" t="str">
        <f>IF('Audit Info'!$E$1="Deutsch",E1170,F1170)</f>
        <v>Oui</v>
      </c>
      <c r="E1170" s="3" t="s">
        <v>16</v>
      </c>
      <c r="F1170" s="3" t="s">
        <v>1575</v>
      </c>
    </row>
    <row r="1171" spans="3:6" hidden="1" x14ac:dyDescent="0.25">
      <c r="C1171" s="24">
        <v>182</v>
      </c>
      <c r="D1171" s="34" t="str">
        <f>IF('Audit Info'!$E$1="Deutsch",E1171,F1171)</f>
        <v>Oui</v>
      </c>
      <c r="E1171" s="3" t="s">
        <v>16</v>
      </c>
      <c r="F1171" s="3" t="s">
        <v>1575</v>
      </c>
    </row>
    <row r="1172" spans="3:6" hidden="1" x14ac:dyDescent="0.25">
      <c r="C1172" s="24">
        <v>183</v>
      </c>
      <c r="D1172" s="34" t="str">
        <f>IF('Audit Info'!$E$1="Deutsch",E1172,F1172)</f>
        <v>Oui</v>
      </c>
      <c r="E1172" s="3" t="s">
        <v>16</v>
      </c>
      <c r="F1172" s="3" t="s">
        <v>1575</v>
      </c>
    </row>
    <row r="1173" spans="3:6" hidden="1" x14ac:dyDescent="0.25">
      <c r="C1173" s="24">
        <v>208</v>
      </c>
      <c r="D1173" s="34" t="str">
        <f>IF('Audit Info'!$E$1="Deutsch",E1173,F1173)</f>
        <v>Oui</v>
      </c>
      <c r="E1173" s="3" t="s">
        <v>16</v>
      </c>
      <c r="F1173" s="3" t="s">
        <v>1575</v>
      </c>
    </row>
    <row r="1174" spans="3:6" hidden="1" x14ac:dyDescent="0.25">
      <c r="C1174" s="24">
        <v>210</v>
      </c>
      <c r="D1174" s="34" t="str">
        <f>IF('Audit Info'!$E$1="Deutsch",E1174,F1174)</f>
        <v>Oui</v>
      </c>
      <c r="E1174" s="3" t="s">
        <v>16</v>
      </c>
      <c r="F1174" s="3" t="s">
        <v>1575</v>
      </c>
    </row>
    <row r="1175" spans="3:6" hidden="1" x14ac:dyDescent="0.25">
      <c r="C1175" s="24">
        <v>222</v>
      </c>
      <c r="D1175" s="34" t="str">
        <f>IF('Audit Info'!$E$1="Deutsch",E1175,F1175)</f>
        <v>NA</v>
      </c>
      <c r="E1175" t="s">
        <v>2201</v>
      </c>
      <c r="F1175" t="s">
        <v>2201</v>
      </c>
    </row>
    <row r="1176" spans="3:6" hidden="1" x14ac:dyDescent="0.25">
      <c r="C1176" s="24">
        <v>223</v>
      </c>
      <c r="D1176" s="34" t="str">
        <f>IF('Audit Info'!$E$1="Deutsch",E1176,F1176)</f>
        <v>NA</v>
      </c>
      <c r="E1176" t="s">
        <v>2201</v>
      </c>
      <c r="F1176" t="s">
        <v>2201</v>
      </c>
    </row>
    <row r="1177" spans="3:6" hidden="1" x14ac:dyDescent="0.25">
      <c r="C1177" s="24">
        <v>224</v>
      </c>
      <c r="D1177" s="34" t="str">
        <f>IF('Audit Info'!$E$1="Deutsch",E1177,F1177)</f>
        <v>NA</v>
      </c>
      <c r="E1177" t="s">
        <v>2201</v>
      </c>
      <c r="F1177" t="s">
        <v>2201</v>
      </c>
    </row>
    <row r="1178" spans="3:6" hidden="1" x14ac:dyDescent="0.25">
      <c r="C1178" s="24">
        <v>225</v>
      </c>
      <c r="D1178" s="34" t="str">
        <f>IF('Audit Info'!$E$1="Deutsch",E1178,F1178)</f>
        <v>NA</v>
      </c>
      <c r="E1178" t="s">
        <v>2201</v>
      </c>
      <c r="F1178" t="s">
        <v>2201</v>
      </c>
    </row>
    <row r="1179" spans="3:6" hidden="1" x14ac:dyDescent="0.25">
      <c r="C1179" s="24">
        <v>6</v>
      </c>
      <c r="D1179" s="34" t="str">
        <f>IF('Audit Info'!$E$1="Deutsch",E1179,F1179)</f>
        <v>NA</v>
      </c>
      <c r="E1179" s="3" t="s">
        <v>2201</v>
      </c>
      <c r="F1179" s="3" t="s">
        <v>2201</v>
      </c>
    </row>
    <row r="1180" spans="3:6" x14ac:dyDescent="0.25">
      <c r="D1180" s="34" t="str">
        <f>IF('Audit Info'!$E$1="Deutsch",E1180,F1180)</f>
        <v>N°</v>
      </c>
      <c r="E1180" s="3" t="s">
        <v>3155</v>
      </c>
      <c r="F1180" s="3" t="s">
        <v>1502</v>
      </c>
    </row>
    <row r="1181" spans="3:6" x14ac:dyDescent="0.25">
      <c r="D1181" s="34" t="str">
        <f>IF('Audit Info'!$E$1="Deutsch",E1181,F1181)</f>
        <v>Niveau</v>
      </c>
      <c r="E1181" s="3" t="s">
        <v>149</v>
      </c>
      <c r="F1181" s="3" t="s">
        <v>149</v>
      </c>
    </row>
    <row r="1182" spans="3:6" x14ac:dyDescent="0.25">
      <c r="D1182" s="34" t="str">
        <f>IF('Audit Info'!$E$1="Deutsch",E1182,F1182)</f>
        <v>Exigences SwissGAP Horticulture</v>
      </c>
      <c r="E1182" s="3" t="s">
        <v>3154</v>
      </c>
      <c r="F1182" t="s">
        <v>3152</v>
      </c>
    </row>
    <row r="1183" spans="3:6" x14ac:dyDescent="0.25">
      <c r="D1183" s="34" t="str">
        <f>IF('Audit Info'!$E$1="Deutsch",E1183,F1183)</f>
        <v>Interprétation</v>
      </c>
      <c r="E1183" s="3" t="s">
        <v>150</v>
      </c>
      <c r="F1183" s="3" t="s">
        <v>3153</v>
      </c>
    </row>
    <row r="1184" spans="3:6" x14ac:dyDescent="0.25">
      <c r="D1184" s="34" t="str">
        <f>IF('Audit Info'!$E$1="Deutsch",E1184,F1184)</f>
        <v>Oui</v>
      </c>
      <c r="E1184" s="3" t="s">
        <v>16</v>
      </c>
      <c r="F1184" s="3" t="s">
        <v>1575</v>
      </c>
    </row>
    <row r="1185" spans="4:6" x14ac:dyDescent="0.25">
      <c r="D1185" s="34" t="str">
        <f>IF('Audit Info'!$E$1="Deutsch",E1185,F1185)</f>
        <v>Non</v>
      </c>
      <c r="E1185" s="3" t="s">
        <v>18</v>
      </c>
      <c r="F1185" s="3" t="s">
        <v>1576</v>
      </c>
    </row>
    <row r="1186" spans="4:6" x14ac:dyDescent="0.25">
      <c r="D1186" s="34" t="str">
        <f>IF('Audit Info'!$E$1="Deutsch",E1186,F1186)</f>
        <v>N/A</v>
      </c>
      <c r="E1186" s="3" t="s">
        <v>151</v>
      </c>
      <c r="F1186" s="3" t="s">
        <v>151</v>
      </c>
    </row>
    <row r="1187" spans="4:6" x14ac:dyDescent="0.25">
      <c r="D1187" s="34" t="str">
        <f>IF('Audit Info'!$E$1="Deutsch",E1187,F1187)</f>
        <v>Résultat</v>
      </c>
      <c r="E1187" s="3" t="s">
        <v>1706</v>
      </c>
      <c r="F1187" s="3" t="s">
        <v>1707</v>
      </c>
    </row>
    <row r="1188" spans="4:6" x14ac:dyDescent="0.25">
      <c r="D1188" s="34" t="str">
        <f>IF('Audit Info'!$E$1="Deutsch",E1188,F1188)</f>
        <v>Remarque</v>
      </c>
      <c r="E1188" s="3" t="s">
        <v>3173</v>
      </c>
      <c r="F1188" s="3" t="s">
        <v>3174</v>
      </c>
    </row>
    <row r="1189" spans="4:6" ht="26.25" x14ac:dyDescent="0.25">
      <c r="D1189" s="34" t="str">
        <f>IF('Audit Info'!$E$1="Deutsch",E1189,F1189)</f>
        <v>Documentation d'application
Indications pour l'auditeur</v>
      </c>
      <c r="E1189" s="7" t="s">
        <v>3322</v>
      </c>
      <c r="F1189" s="7" t="s">
        <v>3156</v>
      </c>
    </row>
    <row r="1190" spans="4:6" x14ac:dyDescent="0.25">
      <c r="D1190" s="29"/>
      <c r="E1190" s="3"/>
      <c r="F1190" s="3"/>
    </row>
    <row r="1191" spans="4:6" x14ac:dyDescent="0.25">
      <c r="D1191" s="29"/>
      <c r="E1191" s="3"/>
      <c r="F1191" s="3"/>
    </row>
    <row r="1192" spans="4:6" x14ac:dyDescent="0.25">
      <c r="D1192" s="29"/>
      <c r="E1192" s="3"/>
      <c r="F1192" s="3"/>
    </row>
    <row r="1193" spans="4:6" x14ac:dyDescent="0.25">
      <c r="D1193" s="29"/>
    </row>
    <row r="1194" spans="4:6" x14ac:dyDescent="0.25">
      <c r="D1194" s="29"/>
    </row>
    <row r="1195" spans="4:6" x14ac:dyDescent="0.25">
      <c r="D1195" s="29"/>
    </row>
    <row r="1196" spans="4:6" x14ac:dyDescent="0.25">
      <c r="D1196" s="29"/>
    </row>
    <row r="1197" spans="4:6" x14ac:dyDescent="0.25">
      <c r="D1197" s="29"/>
    </row>
    <row r="1198" spans="4:6" x14ac:dyDescent="0.25">
      <c r="D1198" s="29"/>
    </row>
    <row r="1199" spans="4:6" x14ac:dyDescent="0.25">
      <c r="D1199" s="29"/>
    </row>
    <row r="1200" spans="4:6" x14ac:dyDescent="0.25">
      <c r="D1200" s="29"/>
    </row>
    <row r="1201" spans="4:4" x14ac:dyDescent="0.25">
      <c r="D1201" s="29"/>
    </row>
    <row r="1202" spans="4:4" x14ac:dyDescent="0.25">
      <c r="D1202" s="29"/>
    </row>
    <row r="1203" spans="4:4" x14ac:dyDescent="0.25">
      <c r="D1203" s="29"/>
    </row>
    <row r="1204" spans="4:4" x14ac:dyDescent="0.25">
      <c r="D1204" s="29"/>
    </row>
    <row r="1205" spans="4:4" x14ac:dyDescent="0.25">
      <c r="D1205" s="29"/>
    </row>
    <row r="1206" spans="4:4" x14ac:dyDescent="0.25">
      <c r="D1206" s="29"/>
    </row>
  </sheetData>
  <sheetProtection algorithmName="SHA-512" hashValue="J60ecDSAxLxns/wDc1/NzV+hqRSRDCcK4Fc26yvNeRIdIU+S7JebKCce5nJlMhuERFDbHTQhLKLRgtUXBjRMoQ==" saltValue="dryLP+M0AvBdNyIWPRgZhA==" spinCount="100000" sheet="1" selectLockedCells="1"/>
  <pageMargins left="0.7" right="0.7" top="0.78740157499999996" bottom="0.78740157499999996" header="0.3" footer="0.3"/>
  <pageSetup paperSize="9" orientation="portrait" verticalDpi="0"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A8585-2F04-46CE-9A34-8A235B893C1F}">
  <sheetPr codeName="Tabelle9"/>
  <dimension ref="A1:R1197"/>
  <sheetViews>
    <sheetView topLeftCell="A828" workbookViewId="0">
      <selection activeCell="B842" sqref="B842"/>
    </sheetView>
  </sheetViews>
  <sheetFormatPr baseColWidth="10" defaultRowHeight="15" x14ac:dyDescent="0.25"/>
  <cols>
    <col min="3" max="3" width="6.42578125" style="24" customWidth="1"/>
    <col min="4" max="4" width="22.42578125" customWidth="1"/>
    <col min="5" max="6" width="70.5703125" customWidth="1"/>
    <col min="7" max="10" width="14.42578125" customWidth="1"/>
  </cols>
  <sheetData>
    <row r="1" spans="3:18" x14ac:dyDescent="0.25">
      <c r="E1" t="s">
        <v>509</v>
      </c>
      <c r="F1" t="s">
        <v>2203</v>
      </c>
    </row>
    <row r="2" spans="3:18" s="24" customFormat="1" ht="33" hidden="1" customHeight="1" x14ac:dyDescent="0.2">
      <c r="D2" s="24" t="s">
        <v>495</v>
      </c>
      <c r="E2" s="24" t="s">
        <v>496</v>
      </c>
      <c r="F2" s="24" t="s">
        <v>497</v>
      </c>
      <c r="G2" s="24" t="s">
        <v>498</v>
      </c>
      <c r="H2" s="24" t="s">
        <v>499</v>
      </c>
      <c r="I2" s="24" t="s">
        <v>500</v>
      </c>
      <c r="J2" s="24" t="s">
        <v>501</v>
      </c>
      <c r="K2" s="25" t="str">
        <f>"Sort "&amp;D2</f>
        <v>Sort English</v>
      </c>
      <c r="L2" s="25" t="str">
        <f t="shared" ref="L2:Q2" si="0">"Sort "&amp;E2</f>
        <v>Sort German</v>
      </c>
      <c r="M2" s="25" t="str">
        <f t="shared" si="0"/>
        <v>Sort French</v>
      </c>
      <c r="N2" s="25" t="str">
        <f t="shared" si="0"/>
        <v>Sort Spanish</v>
      </c>
      <c r="O2" s="25" t="str">
        <f t="shared" si="0"/>
        <v>Sort Italian</v>
      </c>
      <c r="P2" s="25" t="str">
        <f t="shared" si="0"/>
        <v>Sort Africans</v>
      </c>
      <c r="Q2" s="25" t="str">
        <f t="shared" si="0"/>
        <v>Sort Greek</v>
      </c>
      <c r="R2" s="23" t="s">
        <v>502</v>
      </c>
    </row>
    <row r="3" spans="3:18" hidden="1" x14ac:dyDescent="0.25">
      <c r="C3" s="23" t="s">
        <v>503</v>
      </c>
      <c r="D3" s="23"/>
      <c r="R3" t="s">
        <v>504</v>
      </c>
    </row>
    <row r="4" spans="3:18" hidden="1" x14ac:dyDescent="0.25">
      <c r="C4" s="24" t="s">
        <v>505</v>
      </c>
      <c r="D4" t="s">
        <v>495</v>
      </c>
      <c r="E4" t="s">
        <v>506</v>
      </c>
      <c r="F4" t="s">
        <v>507</v>
      </c>
      <c r="G4" t="s">
        <v>508</v>
      </c>
    </row>
    <row r="5" spans="3:18" hidden="1" x14ac:dyDescent="0.25">
      <c r="C5" s="24" t="s">
        <v>504</v>
      </c>
      <c r="D5" t="s">
        <v>496</v>
      </c>
      <c r="E5" t="s">
        <v>509</v>
      </c>
      <c r="F5" t="s">
        <v>510</v>
      </c>
      <c r="G5" t="s">
        <v>511</v>
      </c>
    </row>
    <row r="6" spans="3:18" hidden="1" x14ac:dyDescent="0.25">
      <c r="C6" s="24" t="s">
        <v>512</v>
      </c>
      <c r="D6" t="s">
        <v>497</v>
      </c>
      <c r="E6" t="s">
        <v>513</v>
      </c>
      <c r="F6" t="s">
        <v>514</v>
      </c>
      <c r="G6" t="s">
        <v>515</v>
      </c>
    </row>
    <row r="7" spans="3:18" hidden="1" x14ac:dyDescent="0.25">
      <c r="C7" s="24" t="s">
        <v>516</v>
      </c>
      <c r="D7" t="s">
        <v>498</v>
      </c>
      <c r="E7" t="s">
        <v>517</v>
      </c>
      <c r="F7" t="s">
        <v>518</v>
      </c>
      <c r="G7" t="s">
        <v>519</v>
      </c>
    </row>
    <row r="8" spans="3:18" hidden="1" x14ac:dyDescent="0.25"/>
    <row r="9" spans="3:18" hidden="1" x14ac:dyDescent="0.25"/>
    <row r="10" spans="3:18" hidden="1" x14ac:dyDescent="0.25">
      <c r="C10" s="23" t="s">
        <v>520</v>
      </c>
      <c r="R10" t="s">
        <v>521</v>
      </c>
    </row>
    <row r="11" spans="3:18" hidden="1" x14ac:dyDescent="0.25">
      <c r="C11" s="24" t="s">
        <v>521</v>
      </c>
      <c r="D11" t="s">
        <v>522</v>
      </c>
      <c r="E11" t="s">
        <v>523</v>
      </c>
      <c r="F11" t="s">
        <v>524</v>
      </c>
      <c r="G11" t="s">
        <v>525</v>
      </c>
      <c r="R11" t="s">
        <v>521</v>
      </c>
    </row>
    <row r="12" spans="3:18" hidden="1" x14ac:dyDescent="0.25">
      <c r="C12" s="24" t="s">
        <v>526</v>
      </c>
      <c r="D12" t="s">
        <v>527</v>
      </c>
      <c r="E12" t="s">
        <v>528</v>
      </c>
      <c r="F12" t="s">
        <v>529</v>
      </c>
      <c r="G12" t="s">
        <v>530</v>
      </c>
    </row>
    <row r="13" spans="3:18" hidden="1" x14ac:dyDescent="0.25">
      <c r="C13" s="24" t="s">
        <v>531</v>
      </c>
      <c r="D13" t="s">
        <v>532</v>
      </c>
      <c r="E13" t="s">
        <v>533</v>
      </c>
      <c r="F13" t="s">
        <v>534</v>
      </c>
      <c r="G13" t="s">
        <v>535</v>
      </c>
    </row>
    <row r="14" spans="3:18" hidden="1" x14ac:dyDescent="0.25">
      <c r="C14" s="24" t="s">
        <v>536</v>
      </c>
      <c r="D14" t="s">
        <v>537</v>
      </c>
      <c r="E14" t="s">
        <v>538</v>
      </c>
      <c r="F14" t="s">
        <v>539</v>
      </c>
      <c r="G14" t="s">
        <v>537</v>
      </c>
    </row>
    <row r="15" spans="3:18" hidden="1" x14ac:dyDescent="0.25">
      <c r="C15" s="24" t="s">
        <v>540</v>
      </c>
      <c r="D15" t="s">
        <v>541</v>
      </c>
      <c r="E15" t="s">
        <v>542</v>
      </c>
      <c r="F15" t="s">
        <v>543</v>
      </c>
      <c r="G15" t="s">
        <v>544</v>
      </c>
    </row>
    <row r="16" spans="3:18" hidden="1" x14ac:dyDescent="0.25">
      <c r="C16" s="24" t="s">
        <v>545</v>
      </c>
      <c r="D16" t="s">
        <v>546</v>
      </c>
      <c r="E16" t="s">
        <v>546</v>
      </c>
      <c r="F16" t="s">
        <v>547</v>
      </c>
      <c r="G16" t="s">
        <v>546</v>
      </c>
    </row>
    <row r="17" spans="3:7" hidden="1" x14ac:dyDescent="0.25">
      <c r="C17" s="24" t="s">
        <v>548</v>
      </c>
      <c r="D17" t="s">
        <v>549</v>
      </c>
      <c r="E17" t="s">
        <v>549</v>
      </c>
      <c r="F17" t="s">
        <v>549</v>
      </c>
      <c r="G17" t="s">
        <v>549</v>
      </c>
    </row>
    <row r="18" spans="3:7" hidden="1" x14ac:dyDescent="0.25">
      <c r="C18" s="24" t="s">
        <v>550</v>
      </c>
      <c r="D18" t="s">
        <v>551</v>
      </c>
      <c r="E18" t="s">
        <v>551</v>
      </c>
      <c r="F18" t="s">
        <v>551</v>
      </c>
      <c r="G18" t="s">
        <v>551</v>
      </c>
    </row>
    <row r="19" spans="3:7" hidden="1" x14ac:dyDescent="0.25">
      <c r="C19" s="24" t="s">
        <v>552</v>
      </c>
      <c r="D19" t="s">
        <v>553</v>
      </c>
      <c r="E19" t="s">
        <v>554</v>
      </c>
      <c r="F19" t="s">
        <v>555</v>
      </c>
      <c r="G19" t="s">
        <v>556</v>
      </c>
    </row>
    <row r="20" spans="3:7" hidden="1" x14ac:dyDescent="0.25">
      <c r="C20" s="24" t="s">
        <v>557</v>
      </c>
      <c r="D20" t="s">
        <v>558</v>
      </c>
      <c r="E20" t="s">
        <v>559</v>
      </c>
      <c r="F20" t="s">
        <v>560</v>
      </c>
      <c r="G20" t="s">
        <v>561</v>
      </c>
    </row>
    <row r="21" spans="3:7" hidden="1" x14ac:dyDescent="0.25">
      <c r="C21" s="24" t="s">
        <v>562</v>
      </c>
      <c r="D21" t="s">
        <v>563</v>
      </c>
      <c r="E21" t="s">
        <v>564</v>
      </c>
      <c r="F21" t="s">
        <v>565</v>
      </c>
      <c r="G21" t="s">
        <v>566</v>
      </c>
    </row>
    <row r="22" spans="3:7" hidden="1" x14ac:dyDescent="0.25">
      <c r="C22" s="24" t="s">
        <v>567</v>
      </c>
      <c r="D22" t="s">
        <v>568</v>
      </c>
      <c r="E22" t="s">
        <v>569</v>
      </c>
      <c r="F22" t="s">
        <v>570</v>
      </c>
      <c r="G22" t="s">
        <v>568</v>
      </c>
    </row>
    <row r="23" spans="3:7" hidden="1" x14ac:dyDescent="0.25">
      <c r="C23" s="24" t="s">
        <v>571</v>
      </c>
      <c r="D23" t="s">
        <v>572</v>
      </c>
      <c r="E23" t="s">
        <v>573</v>
      </c>
      <c r="F23" t="s">
        <v>574</v>
      </c>
      <c r="G23" t="s">
        <v>572</v>
      </c>
    </row>
    <row r="24" spans="3:7" hidden="1" x14ac:dyDescent="0.25">
      <c r="C24" s="24" t="s">
        <v>575</v>
      </c>
      <c r="D24" t="s">
        <v>576</v>
      </c>
      <c r="E24" t="s">
        <v>576</v>
      </c>
      <c r="F24" t="s">
        <v>576</v>
      </c>
      <c r="G24" t="s">
        <v>576</v>
      </c>
    </row>
    <row r="25" spans="3:7" hidden="1" x14ac:dyDescent="0.25">
      <c r="C25" s="24" t="s">
        <v>577</v>
      </c>
      <c r="D25" t="s">
        <v>578</v>
      </c>
      <c r="E25" t="s">
        <v>579</v>
      </c>
      <c r="F25" t="s">
        <v>580</v>
      </c>
      <c r="G25" t="s">
        <v>581</v>
      </c>
    </row>
    <row r="26" spans="3:7" hidden="1" x14ac:dyDescent="0.25">
      <c r="C26" s="24" t="s">
        <v>582</v>
      </c>
      <c r="D26" t="s">
        <v>583</v>
      </c>
      <c r="E26" t="s">
        <v>584</v>
      </c>
      <c r="F26" t="s">
        <v>585</v>
      </c>
      <c r="G26" t="s">
        <v>586</v>
      </c>
    </row>
    <row r="27" spans="3:7" hidden="1" x14ac:dyDescent="0.25">
      <c r="C27" s="24" t="s">
        <v>587</v>
      </c>
      <c r="D27" t="s">
        <v>588</v>
      </c>
      <c r="E27" t="s">
        <v>589</v>
      </c>
      <c r="F27" t="s">
        <v>590</v>
      </c>
      <c r="G27" t="s">
        <v>588</v>
      </c>
    </row>
    <row r="28" spans="3:7" hidden="1" x14ac:dyDescent="0.25">
      <c r="C28" s="24" t="s">
        <v>591</v>
      </c>
      <c r="D28" t="s">
        <v>592</v>
      </c>
      <c r="E28" t="s">
        <v>592</v>
      </c>
      <c r="F28" t="s">
        <v>592</v>
      </c>
      <c r="G28" t="s">
        <v>592</v>
      </c>
    </row>
    <row r="29" spans="3:7" hidden="1" x14ac:dyDescent="0.25">
      <c r="C29" s="24" t="s">
        <v>593</v>
      </c>
      <c r="D29" t="s">
        <v>594</v>
      </c>
      <c r="E29" t="s">
        <v>594</v>
      </c>
      <c r="F29" t="s">
        <v>595</v>
      </c>
      <c r="G29" t="s">
        <v>594</v>
      </c>
    </row>
    <row r="30" spans="3:7" hidden="1" x14ac:dyDescent="0.25">
      <c r="C30" s="24" t="s">
        <v>596</v>
      </c>
      <c r="D30" t="s">
        <v>597</v>
      </c>
      <c r="E30" t="s">
        <v>597</v>
      </c>
      <c r="F30" t="s">
        <v>597</v>
      </c>
      <c r="G30" t="s">
        <v>597</v>
      </c>
    </row>
    <row r="31" spans="3:7" hidden="1" x14ac:dyDescent="0.25">
      <c r="C31" s="24" t="s">
        <v>598</v>
      </c>
      <c r="D31" t="s">
        <v>599</v>
      </c>
      <c r="E31" t="s">
        <v>599</v>
      </c>
      <c r="F31" t="s">
        <v>600</v>
      </c>
      <c r="G31" t="s">
        <v>599</v>
      </c>
    </row>
    <row r="32" spans="3:7" hidden="1" x14ac:dyDescent="0.25">
      <c r="C32" s="24" t="s">
        <v>601</v>
      </c>
      <c r="D32" t="s">
        <v>602</v>
      </c>
      <c r="E32" t="s">
        <v>602</v>
      </c>
      <c r="F32" t="s">
        <v>603</v>
      </c>
      <c r="G32" t="s">
        <v>602</v>
      </c>
    </row>
    <row r="33" spans="3:7" hidden="1" x14ac:dyDescent="0.25">
      <c r="C33" s="24" t="s">
        <v>604</v>
      </c>
      <c r="D33" t="s">
        <v>605</v>
      </c>
      <c r="E33" t="s">
        <v>606</v>
      </c>
      <c r="F33" t="s">
        <v>607</v>
      </c>
      <c r="G33" t="s">
        <v>608</v>
      </c>
    </row>
    <row r="34" spans="3:7" hidden="1" x14ac:dyDescent="0.25">
      <c r="C34" s="24" t="s">
        <v>609</v>
      </c>
      <c r="D34" t="s">
        <v>610</v>
      </c>
      <c r="E34" t="s">
        <v>610</v>
      </c>
      <c r="F34" t="s">
        <v>610</v>
      </c>
      <c r="G34" t="s">
        <v>610</v>
      </c>
    </row>
    <row r="35" spans="3:7" hidden="1" x14ac:dyDescent="0.25">
      <c r="C35" s="24" t="s">
        <v>611</v>
      </c>
      <c r="D35" t="s">
        <v>612</v>
      </c>
      <c r="E35" t="s">
        <v>612</v>
      </c>
      <c r="F35" t="s">
        <v>613</v>
      </c>
      <c r="G35" t="s">
        <v>612</v>
      </c>
    </row>
    <row r="36" spans="3:7" hidden="1" x14ac:dyDescent="0.25">
      <c r="C36" s="24" t="s">
        <v>614</v>
      </c>
      <c r="D36" t="s">
        <v>615</v>
      </c>
      <c r="E36" t="s">
        <v>615</v>
      </c>
      <c r="F36" t="s">
        <v>616</v>
      </c>
      <c r="G36" t="s">
        <v>615</v>
      </c>
    </row>
    <row r="37" spans="3:7" hidden="1" x14ac:dyDescent="0.25">
      <c r="C37" s="24" t="s">
        <v>617</v>
      </c>
      <c r="D37" t="s">
        <v>618</v>
      </c>
      <c r="E37" t="s">
        <v>618</v>
      </c>
      <c r="F37" t="s">
        <v>619</v>
      </c>
      <c r="G37" t="s">
        <v>618</v>
      </c>
    </row>
    <row r="38" spans="3:7" hidden="1" x14ac:dyDescent="0.25">
      <c r="C38" s="24" t="s">
        <v>620</v>
      </c>
      <c r="D38" t="s">
        <v>621</v>
      </c>
      <c r="E38" t="s">
        <v>622</v>
      </c>
      <c r="F38" t="s">
        <v>623</v>
      </c>
      <c r="G38" t="s">
        <v>621</v>
      </c>
    </row>
    <row r="39" spans="3:7" hidden="1" x14ac:dyDescent="0.25">
      <c r="C39" s="24" t="s">
        <v>624</v>
      </c>
      <c r="D39" t="s">
        <v>625</v>
      </c>
      <c r="E39" t="s">
        <v>626</v>
      </c>
      <c r="F39" t="s">
        <v>627</v>
      </c>
      <c r="G39" t="s">
        <v>628</v>
      </c>
    </row>
    <row r="40" spans="3:7" hidden="1" x14ac:dyDescent="0.25">
      <c r="C40" s="24" t="s">
        <v>629</v>
      </c>
      <c r="D40" t="s">
        <v>630</v>
      </c>
      <c r="E40" t="s">
        <v>630</v>
      </c>
      <c r="F40" t="s">
        <v>630</v>
      </c>
      <c r="G40" t="s">
        <v>630</v>
      </c>
    </row>
    <row r="41" spans="3:7" hidden="1" x14ac:dyDescent="0.25">
      <c r="C41" s="24" t="s">
        <v>631</v>
      </c>
      <c r="D41" t="s">
        <v>632</v>
      </c>
      <c r="E41" t="s">
        <v>633</v>
      </c>
      <c r="F41" t="s">
        <v>634</v>
      </c>
      <c r="G41" t="s">
        <v>635</v>
      </c>
    </row>
    <row r="42" spans="3:7" hidden="1" x14ac:dyDescent="0.25">
      <c r="C42" s="24" t="s">
        <v>636</v>
      </c>
      <c r="D42" t="s">
        <v>637</v>
      </c>
      <c r="E42" t="s">
        <v>638</v>
      </c>
      <c r="F42" t="s">
        <v>639</v>
      </c>
      <c r="G42" t="s">
        <v>640</v>
      </c>
    </row>
    <row r="43" spans="3:7" hidden="1" x14ac:dyDescent="0.25">
      <c r="C43" s="24" t="s">
        <v>641</v>
      </c>
      <c r="D43" t="s">
        <v>642</v>
      </c>
      <c r="E43" t="s">
        <v>643</v>
      </c>
      <c r="F43" t="s">
        <v>644</v>
      </c>
      <c r="G43" t="s">
        <v>645</v>
      </c>
    </row>
    <row r="44" spans="3:7" hidden="1" x14ac:dyDescent="0.25">
      <c r="C44" s="24" t="s">
        <v>646</v>
      </c>
      <c r="D44" t="s">
        <v>647</v>
      </c>
      <c r="E44" t="s">
        <v>647</v>
      </c>
      <c r="F44" t="s">
        <v>648</v>
      </c>
      <c r="G44" t="s">
        <v>647</v>
      </c>
    </row>
    <row r="45" spans="3:7" hidden="1" x14ac:dyDescent="0.25">
      <c r="C45" s="24" t="s">
        <v>649</v>
      </c>
      <c r="D45" t="s">
        <v>650</v>
      </c>
      <c r="E45" t="s">
        <v>651</v>
      </c>
      <c r="F45" t="s">
        <v>652</v>
      </c>
      <c r="G45" t="s">
        <v>650</v>
      </c>
    </row>
    <row r="46" spans="3:7" hidden="1" x14ac:dyDescent="0.25">
      <c r="C46" s="24" t="s">
        <v>653</v>
      </c>
      <c r="D46" t="s">
        <v>654</v>
      </c>
      <c r="E46" t="s">
        <v>654</v>
      </c>
      <c r="F46" t="s">
        <v>654</v>
      </c>
      <c r="G46" t="s">
        <v>654</v>
      </c>
    </row>
    <row r="47" spans="3:7" hidden="1" x14ac:dyDescent="0.25">
      <c r="C47" s="24" t="s">
        <v>655</v>
      </c>
      <c r="D47" t="s">
        <v>656</v>
      </c>
      <c r="E47" t="s">
        <v>656</v>
      </c>
      <c r="F47" t="s">
        <v>656</v>
      </c>
      <c r="G47" t="s">
        <v>656</v>
      </c>
    </row>
    <row r="48" spans="3:7" hidden="1" x14ac:dyDescent="0.25">
      <c r="C48" s="24" t="s">
        <v>657</v>
      </c>
      <c r="D48" t="s">
        <v>658</v>
      </c>
      <c r="E48" t="s">
        <v>659</v>
      </c>
      <c r="F48" t="s">
        <v>660</v>
      </c>
      <c r="G48" t="s">
        <v>659</v>
      </c>
    </row>
    <row r="49" spans="3:7" hidden="1" x14ac:dyDescent="0.25">
      <c r="C49" s="24" t="s">
        <v>661</v>
      </c>
      <c r="D49" t="s">
        <v>662</v>
      </c>
      <c r="E49" t="s">
        <v>663</v>
      </c>
      <c r="F49" t="s">
        <v>664</v>
      </c>
      <c r="G49" t="s">
        <v>665</v>
      </c>
    </row>
    <row r="50" spans="3:7" hidden="1" x14ac:dyDescent="0.25">
      <c r="C50" s="24" t="s">
        <v>666</v>
      </c>
      <c r="D50" t="s">
        <v>667</v>
      </c>
      <c r="E50" t="s">
        <v>667</v>
      </c>
      <c r="F50" t="s">
        <v>668</v>
      </c>
      <c r="G50" t="s">
        <v>667</v>
      </c>
    </row>
    <row r="51" spans="3:7" hidden="1" x14ac:dyDescent="0.25">
      <c r="C51" s="24" t="s">
        <v>669</v>
      </c>
      <c r="D51" t="s">
        <v>670</v>
      </c>
      <c r="E51" t="s">
        <v>670</v>
      </c>
      <c r="F51" t="s">
        <v>671</v>
      </c>
      <c r="G51" t="s">
        <v>670</v>
      </c>
    </row>
    <row r="52" spans="3:7" hidden="1" x14ac:dyDescent="0.25">
      <c r="C52" s="24" t="s">
        <v>672</v>
      </c>
      <c r="D52" t="s">
        <v>673</v>
      </c>
      <c r="E52" t="s">
        <v>674</v>
      </c>
      <c r="F52" t="s">
        <v>675</v>
      </c>
      <c r="G52" t="s">
        <v>676</v>
      </c>
    </row>
    <row r="53" spans="3:7" hidden="1" x14ac:dyDescent="0.25">
      <c r="C53" s="24" t="s">
        <v>677</v>
      </c>
      <c r="D53" t="s">
        <v>678</v>
      </c>
      <c r="E53" t="s">
        <v>679</v>
      </c>
      <c r="F53" t="s">
        <v>680</v>
      </c>
      <c r="G53" t="s">
        <v>678</v>
      </c>
    </row>
    <row r="54" spans="3:7" hidden="1" x14ac:dyDescent="0.25">
      <c r="C54" s="24" t="s">
        <v>681</v>
      </c>
      <c r="D54" t="s">
        <v>682</v>
      </c>
      <c r="E54" t="s">
        <v>683</v>
      </c>
      <c r="F54" t="s">
        <v>684</v>
      </c>
      <c r="G54" t="s">
        <v>685</v>
      </c>
    </row>
    <row r="55" spans="3:7" hidden="1" x14ac:dyDescent="0.25">
      <c r="C55" s="24" t="s">
        <v>686</v>
      </c>
      <c r="D55" t="s">
        <v>687</v>
      </c>
      <c r="E55" t="s">
        <v>687</v>
      </c>
      <c r="F55" t="s">
        <v>687</v>
      </c>
      <c r="G55" t="s">
        <v>687</v>
      </c>
    </row>
    <row r="56" spans="3:7" hidden="1" x14ac:dyDescent="0.25">
      <c r="C56" s="24" t="s">
        <v>688</v>
      </c>
      <c r="D56" t="s">
        <v>689</v>
      </c>
      <c r="E56" t="s">
        <v>690</v>
      </c>
      <c r="F56" t="s">
        <v>691</v>
      </c>
      <c r="G56" t="s">
        <v>692</v>
      </c>
    </row>
    <row r="57" spans="3:7" hidden="1" x14ac:dyDescent="0.25">
      <c r="C57" s="24" t="s">
        <v>693</v>
      </c>
      <c r="D57" t="s">
        <v>694</v>
      </c>
      <c r="E57" t="s">
        <v>695</v>
      </c>
      <c r="F57" t="s">
        <v>696</v>
      </c>
      <c r="G57" t="s">
        <v>697</v>
      </c>
    </row>
    <row r="58" spans="3:7" hidden="1" x14ac:dyDescent="0.25">
      <c r="C58" s="24" t="s">
        <v>698</v>
      </c>
      <c r="D58" t="s">
        <v>699</v>
      </c>
      <c r="E58" t="s">
        <v>699</v>
      </c>
      <c r="F58" t="s">
        <v>699</v>
      </c>
      <c r="G58" t="s">
        <v>699</v>
      </c>
    </row>
    <row r="59" spans="3:7" hidden="1" x14ac:dyDescent="0.25">
      <c r="C59" s="24" t="s">
        <v>700</v>
      </c>
      <c r="D59" t="s">
        <v>701</v>
      </c>
      <c r="E59" t="s">
        <v>701</v>
      </c>
      <c r="F59" t="s">
        <v>702</v>
      </c>
      <c r="G59" t="s">
        <v>701</v>
      </c>
    </row>
    <row r="60" spans="3:7" hidden="1" x14ac:dyDescent="0.25">
      <c r="C60" s="24" t="s">
        <v>703</v>
      </c>
      <c r="D60" t="s">
        <v>704</v>
      </c>
      <c r="E60" t="s">
        <v>705</v>
      </c>
      <c r="F60" t="s">
        <v>706</v>
      </c>
      <c r="G60" t="s">
        <v>707</v>
      </c>
    </row>
    <row r="61" spans="3:7" hidden="1" x14ac:dyDescent="0.25">
      <c r="C61" s="24" t="s">
        <v>708</v>
      </c>
      <c r="D61" t="s">
        <v>709</v>
      </c>
      <c r="E61" t="s">
        <v>709</v>
      </c>
      <c r="F61" t="s">
        <v>710</v>
      </c>
      <c r="G61" t="s">
        <v>709</v>
      </c>
    </row>
    <row r="62" spans="3:7" hidden="1" x14ac:dyDescent="0.25">
      <c r="C62" s="24" t="s">
        <v>711</v>
      </c>
      <c r="D62" t="s">
        <v>712</v>
      </c>
      <c r="E62" t="s">
        <v>712</v>
      </c>
      <c r="F62" t="s">
        <v>712</v>
      </c>
      <c r="G62" t="s">
        <v>712</v>
      </c>
    </row>
    <row r="63" spans="3:7" hidden="1" x14ac:dyDescent="0.25">
      <c r="C63" s="24" t="s">
        <v>713</v>
      </c>
      <c r="D63" t="s">
        <v>714</v>
      </c>
      <c r="E63" t="s">
        <v>715</v>
      </c>
      <c r="F63" t="s">
        <v>714</v>
      </c>
      <c r="G63" t="s">
        <v>716</v>
      </c>
    </row>
    <row r="64" spans="3:7" hidden="1" x14ac:dyDescent="0.25">
      <c r="C64" s="24" t="s">
        <v>717</v>
      </c>
      <c r="D64" t="s">
        <v>718</v>
      </c>
      <c r="E64" t="s">
        <v>718</v>
      </c>
      <c r="F64" t="s">
        <v>719</v>
      </c>
      <c r="G64" t="s">
        <v>718</v>
      </c>
    </row>
    <row r="65" spans="3:7" hidden="1" x14ac:dyDescent="0.25">
      <c r="C65" s="24" t="s">
        <v>720</v>
      </c>
      <c r="D65" t="s">
        <v>721</v>
      </c>
      <c r="E65" t="s">
        <v>722</v>
      </c>
      <c r="F65" t="s">
        <v>723</v>
      </c>
      <c r="G65" t="s">
        <v>721</v>
      </c>
    </row>
    <row r="66" spans="3:7" hidden="1" x14ac:dyDescent="0.25">
      <c r="C66" s="24" t="s">
        <v>724</v>
      </c>
      <c r="D66" t="s">
        <v>725</v>
      </c>
      <c r="E66" t="s">
        <v>726</v>
      </c>
      <c r="F66" t="s">
        <v>727</v>
      </c>
      <c r="G66" t="s">
        <v>728</v>
      </c>
    </row>
    <row r="67" spans="3:7" hidden="1" x14ac:dyDescent="0.25">
      <c r="C67" s="24" t="s">
        <v>729</v>
      </c>
      <c r="D67" t="s">
        <v>730</v>
      </c>
      <c r="E67" t="s">
        <v>731</v>
      </c>
      <c r="F67" t="s">
        <v>732</v>
      </c>
      <c r="G67" t="s">
        <v>733</v>
      </c>
    </row>
    <row r="68" spans="3:7" hidden="1" x14ac:dyDescent="0.25">
      <c r="C68" s="24" t="s">
        <v>734</v>
      </c>
      <c r="D68" t="s">
        <v>735</v>
      </c>
      <c r="E68" t="s">
        <v>736</v>
      </c>
      <c r="F68" t="s">
        <v>737</v>
      </c>
      <c r="G68" t="s">
        <v>738</v>
      </c>
    </row>
    <row r="69" spans="3:7" hidden="1" x14ac:dyDescent="0.25">
      <c r="C69" s="24" t="s">
        <v>739</v>
      </c>
      <c r="D69" t="s">
        <v>740</v>
      </c>
      <c r="E69" t="s">
        <v>741</v>
      </c>
      <c r="F69" t="s">
        <v>742</v>
      </c>
      <c r="G69" t="s">
        <v>740</v>
      </c>
    </row>
    <row r="70" spans="3:7" hidden="1" x14ac:dyDescent="0.25">
      <c r="C70" s="24" t="s">
        <v>743</v>
      </c>
      <c r="D70" t="s">
        <v>744</v>
      </c>
      <c r="E70" t="s">
        <v>745</v>
      </c>
      <c r="F70" t="s">
        <v>746</v>
      </c>
      <c r="G70" t="s">
        <v>747</v>
      </c>
    </row>
    <row r="71" spans="3:7" hidden="1" x14ac:dyDescent="0.25">
      <c r="C71" s="24" t="s">
        <v>748</v>
      </c>
      <c r="D71" t="s">
        <v>749</v>
      </c>
      <c r="E71" t="s">
        <v>750</v>
      </c>
      <c r="F71" t="s">
        <v>749</v>
      </c>
      <c r="G71" t="s">
        <v>751</v>
      </c>
    </row>
    <row r="72" spans="3:7" hidden="1" x14ac:dyDescent="0.25">
      <c r="C72" s="24" t="s">
        <v>752</v>
      </c>
      <c r="D72" t="s">
        <v>753</v>
      </c>
      <c r="E72" t="s">
        <v>754</v>
      </c>
      <c r="F72" t="s">
        <v>755</v>
      </c>
      <c r="G72" t="s">
        <v>756</v>
      </c>
    </row>
    <row r="73" spans="3:7" hidden="1" x14ac:dyDescent="0.25">
      <c r="C73" s="24" t="s">
        <v>757</v>
      </c>
      <c r="D73" t="s">
        <v>758</v>
      </c>
      <c r="E73" t="s">
        <v>759</v>
      </c>
      <c r="F73" t="s">
        <v>760</v>
      </c>
      <c r="G73" t="s">
        <v>761</v>
      </c>
    </row>
    <row r="74" spans="3:7" hidden="1" x14ac:dyDescent="0.25">
      <c r="C74" s="24" t="s">
        <v>762</v>
      </c>
      <c r="D74" t="s">
        <v>763</v>
      </c>
      <c r="E74" t="s">
        <v>764</v>
      </c>
      <c r="F74" t="s">
        <v>765</v>
      </c>
      <c r="G74" t="s">
        <v>766</v>
      </c>
    </row>
    <row r="75" spans="3:7" hidden="1" x14ac:dyDescent="0.25">
      <c r="C75" s="24" t="s">
        <v>767</v>
      </c>
      <c r="D75" t="s">
        <v>768</v>
      </c>
      <c r="E75" t="s">
        <v>769</v>
      </c>
      <c r="F75" t="s">
        <v>768</v>
      </c>
      <c r="G75" t="s">
        <v>770</v>
      </c>
    </row>
    <row r="76" spans="3:7" hidden="1" x14ac:dyDescent="0.25">
      <c r="C76" s="24" t="s">
        <v>771</v>
      </c>
      <c r="D76" t="s">
        <v>772</v>
      </c>
      <c r="E76" t="s">
        <v>772</v>
      </c>
      <c r="F76" t="s">
        <v>773</v>
      </c>
      <c r="G76" t="s">
        <v>772</v>
      </c>
    </row>
    <row r="77" spans="3:7" hidden="1" x14ac:dyDescent="0.25">
      <c r="C77" s="24" t="s">
        <v>774</v>
      </c>
      <c r="D77" t="s">
        <v>775</v>
      </c>
      <c r="E77" t="s">
        <v>776</v>
      </c>
      <c r="F77" t="s">
        <v>777</v>
      </c>
      <c r="G77" t="s">
        <v>775</v>
      </c>
    </row>
    <row r="78" spans="3:7" hidden="1" x14ac:dyDescent="0.25">
      <c r="C78" s="24" t="s">
        <v>778</v>
      </c>
      <c r="D78" t="s">
        <v>779</v>
      </c>
      <c r="E78" t="s">
        <v>779</v>
      </c>
      <c r="F78" t="s">
        <v>779</v>
      </c>
      <c r="G78" t="s">
        <v>779</v>
      </c>
    </row>
    <row r="79" spans="3:7" hidden="1" x14ac:dyDescent="0.25">
      <c r="C79" s="24" t="s">
        <v>780</v>
      </c>
      <c r="D79" t="s">
        <v>781</v>
      </c>
      <c r="E79" t="s">
        <v>781</v>
      </c>
      <c r="F79" t="s">
        <v>781</v>
      </c>
      <c r="G79" t="s">
        <v>781</v>
      </c>
    </row>
    <row r="80" spans="3:7" hidden="1" x14ac:dyDescent="0.25">
      <c r="C80" s="24" t="s">
        <v>782</v>
      </c>
      <c r="D80" t="s">
        <v>783</v>
      </c>
      <c r="E80" t="s">
        <v>783</v>
      </c>
      <c r="F80" t="s">
        <v>784</v>
      </c>
      <c r="G80" t="s">
        <v>785</v>
      </c>
    </row>
    <row r="81" spans="3:7" hidden="1" x14ac:dyDescent="0.25">
      <c r="C81" s="24" t="s">
        <v>786</v>
      </c>
      <c r="D81" t="s">
        <v>787</v>
      </c>
      <c r="E81" t="s">
        <v>788</v>
      </c>
      <c r="F81" t="s">
        <v>789</v>
      </c>
      <c r="G81" t="s">
        <v>790</v>
      </c>
    </row>
    <row r="82" spans="3:7" hidden="1" x14ac:dyDescent="0.25">
      <c r="C82" s="24" t="s">
        <v>791</v>
      </c>
      <c r="D82" t="s">
        <v>792</v>
      </c>
      <c r="E82" t="s">
        <v>793</v>
      </c>
      <c r="F82" t="s">
        <v>794</v>
      </c>
      <c r="G82" t="s">
        <v>795</v>
      </c>
    </row>
    <row r="83" spans="3:7" hidden="1" x14ac:dyDescent="0.25">
      <c r="C83" s="24" t="s">
        <v>796</v>
      </c>
      <c r="D83" t="s">
        <v>797</v>
      </c>
      <c r="E83" t="s">
        <v>798</v>
      </c>
      <c r="F83" t="s">
        <v>799</v>
      </c>
      <c r="G83" t="s">
        <v>800</v>
      </c>
    </row>
    <row r="84" spans="3:7" hidden="1" x14ac:dyDescent="0.25">
      <c r="C84" s="24" t="s">
        <v>801</v>
      </c>
      <c r="D84" t="s">
        <v>802</v>
      </c>
      <c r="E84" t="s">
        <v>802</v>
      </c>
      <c r="F84" t="s">
        <v>802</v>
      </c>
      <c r="G84" t="s">
        <v>803</v>
      </c>
    </row>
    <row r="85" spans="3:7" hidden="1" x14ac:dyDescent="0.25">
      <c r="C85" s="24" t="s">
        <v>804</v>
      </c>
      <c r="D85" t="s">
        <v>805</v>
      </c>
      <c r="E85" t="s">
        <v>805</v>
      </c>
      <c r="F85" t="s">
        <v>805</v>
      </c>
      <c r="G85" t="s">
        <v>805</v>
      </c>
    </row>
    <row r="86" spans="3:7" hidden="1" x14ac:dyDescent="0.25">
      <c r="C86" s="24" t="s">
        <v>806</v>
      </c>
      <c r="D86" t="s">
        <v>807</v>
      </c>
      <c r="E86" t="s">
        <v>807</v>
      </c>
      <c r="F86" t="s">
        <v>807</v>
      </c>
      <c r="G86" t="s">
        <v>807</v>
      </c>
    </row>
    <row r="87" spans="3:7" hidden="1" x14ac:dyDescent="0.25">
      <c r="C87" s="24" t="s">
        <v>808</v>
      </c>
      <c r="D87" t="s">
        <v>809</v>
      </c>
      <c r="E87" t="s">
        <v>809</v>
      </c>
      <c r="F87" t="s">
        <v>810</v>
      </c>
      <c r="G87" t="s">
        <v>809</v>
      </c>
    </row>
    <row r="88" spans="3:7" hidden="1" x14ac:dyDescent="0.25">
      <c r="C88" s="24" t="s">
        <v>811</v>
      </c>
      <c r="D88" t="s">
        <v>812</v>
      </c>
      <c r="E88" t="s">
        <v>812</v>
      </c>
      <c r="F88" t="s">
        <v>813</v>
      </c>
      <c r="G88" t="s">
        <v>812</v>
      </c>
    </row>
    <row r="89" spans="3:7" hidden="1" x14ac:dyDescent="0.25">
      <c r="C89" s="24" t="s">
        <v>814</v>
      </c>
      <c r="D89" t="s">
        <v>815</v>
      </c>
      <c r="E89" t="s">
        <v>815</v>
      </c>
      <c r="F89" t="s">
        <v>815</v>
      </c>
      <c r="G89" t="s">
        <v>816</v>
      </c>
    </row>
    <row r="90" spans="3:7" hidden="1" x14ac:dyDescent="0.25">
      <c r="C90" s="24" t="s">
        <v>817</v>
      </c>
      <c r="D90" t="s">
        <v>818</v>
      </c>
      <c r="E90" t="s">
        <v>818</v>
      </c>
      <c r="F90" t="s">
        <v>819</v>
      </c>
      <c r="G90" t="s">
        <v>820</v>
      </c>
    </row>
    <row r="91" spans="3:7" hidden="1" x14ac:dyDescent="0.25">
      <c r="C91" s="24" t="s">
        <v>821</v>
      </c>
      <c r="D91" t="s">
        <v>822</v>
      </c>
      <c r="E91" t="s">
        <v>823</v>
      </c>
      <c r="F91" t="s">
        <v>824</v>
      </c>
      <c r="G91" t="s">
        <v>825</v>
      </c>
    </row>
    <row r="92" spans="3:7" hidden="1" x14ac:dyDescent="0.25">
      <c r="C92" s="24" t="s">
        <v>826</v>
      </c>
      <c r="D92" t="s">
        <v>827</v>
      </c>
      <c r="E92" t="s">
        <v>827</v>
      </c>
      <c r="F92" t="s">
        <v>827</v>
      </c>
      <c r="G92" t="s">
        <v>827</v>
      </c>
    </row>
    <row r="93" spans="3:7" hidden="1" x14ac:dyDescent="0.25">
      <c r="C93" s="24" t="s">
        <v>828</v>
      </c>
      <c r="D93" t="s">
        <v>829</v>
      </c>
      <c r="E93" t="s">
        <v>830</v>
      </c>
      <c r="F93" t="s">
        <v>831</v>
      </c>
      <c r="G93" t="s">
        <v>829</v>
      </c>
    </row>
    <row r="94" spans="3:7" hidden="1" x14ac:dyDescent="0.25">
      <c r="C94" s="24" t="s">
        <v>832</v>
      </c>
      <c r="D94" t="s">
        <v>833</v>
      </c>
      <c r="E94" t="s">
        <v>834</v>
      </c>
      <c r="F94" t="s">
        <v>835</v>
      </c>
      <c r="G94" t="s">
        <v>833</v>
      </c>
    </row>
    <row r="95" spans="3:7" hidden="1" x14ac:dyDescent="0.25">
      <c r="C95" s="24" t="s">
        <v>836</v>
      </c>
      <c r="D95" t="s">
        <v>837</v>
      </c>
      <c r="E95" t="s">
        <v>838</v>
      </c>
      <c r="F95" t="s">
        <v>839</v>
      </c>
      <c r="G95" t="s">
        <v>837</v>
      </c>
    </row>
    <row r="96" spans="3:7" hidden="1" x14ac:dyDescent="0.25">
      <c r="C96" s="24" t="s">
        <v>840</v>
      </c>
      <c r="D96" t="s">
        <v>841</v>
      </c>
      <c r="E96" t="s">
        <v>842</v>
      </c>
      <c r="F96" t="s">
        <v>843</v>
      </c>
      <c r="G96" t="s">
        <v>844</v>
      </c>
    </row>
    <row r="97" spans="3:7" hidden="1" x14ac:dyDescent="0.25">
      <c r="C97" s="24" t="s">
        <v>845</v>
      </c>
      <c r="D97" t="s">
        <v>846</v>
      </c>
      <c r="E97" t="s">
        <v>847</v>
      </c>
      <c r="F97" t="s">
        <v>846</v>
      </c>
      <c r="G97" t="s">
        <v>847</v>
      </c>
    </row>
    <row r="98" spans="3:7" hidden="1" x14ac:dyDescent="0.25">
      <c r="C98" s="24" t="s">
        <v>848</v>
      </c>
      <c r="D98" t="s">
        <v>849</v>
      </c>
      <c r="E98" t="s">
        <v>849</v>
      </c>
      <c r="F98" t="s">
        <v>850</v>
      </c>
      <c r="G98" t="s">
        <v>851</v>
      </c>
    </row>
    <row r="99" spans="3:7" hidden="1" x14ac:dyDescent="0.25">
      <c r="C99" s="24" t="s">
        <v>852</v>
      </c>
      <c r="D99" t="s">
        <v>853</v>
      </c>
      <c r="E99" t="s">
        <v>854</v>
      </c>
      <c r="F99" t="s">
        <v>855</v>
      </c>
      <c r="G99" t="s">
        <v>856</v>
      </c>
    </row>
    <row r="100" spans="3:7" hidden="1" x14ac:dyDescent="0.25">
      <c r="C100" s="24" t="s">
        <v>857</v>
      </c>
      <c r="D100" t="s">
        <v>858</v>
      </c>
      <c r="E100" t="s">
        <v>859</v>
      </c>
      <c r="F100" t="s">
        <v>860</v>
      </c>
      <c r="G100" t="s">
        <v>861</v>
      </c>
    </row>
    <row r="101" spans="3:7" hidden="1" x14ac:dyDescent="0.25">
      <c r="C101" s="24" t="s">
        <v>862</v>
      </c>
      <c r="D101" t="s">
        <v>863</v>
      </c>
      <c r="E101" t="s">
        <v>863</v>
      </c>
      <c r="F101" t="s">
        <v>864</v>
      </c>
      <c r="G101" t="s">
        <v>863</v>
      </c>
    </row>
    <row r="102" spans="3:7" hidden="1" x14ac:dyDescent="0.25">
      <c r="C102" s="24" t="s">
        <v>865</v>
      </c>
      <c r="D102" t="s">
        <v>866</v>
      </c>
      <c r="E102" t="s">
        <v>867</v>
      </c>
      <c r="F102" t="s">
        <v>868</v>
      </c>
      <c r="G102" t="s">
        <v>869</v>
      </c>
    </row>
    <row r="103" spans="3:7" hidden="1" x14ac:dyDescent="0.25">
      <c r="C103" s="24" t="s">
        <v>870</v>
      </c>
      <c r="D103" t="s">
        <v>871</v>
      </c>
      <c r="E103" t="s">
        <v>872</v>
      </c>
      <c r="F103" t="s">
        <v>873</v>
      </c>
      <c r="G103" t="s">
        <v>871</v>
      </c>
    </row>
    <row r="104" spans="3:7" hidden="1" x14ac:dyDescent="0.25">
      <c r="C104" s="24" t="s">
        <v>874</v>
      </c>
      <c r="D104" t="s">
        <v>875</v>
      </c>
      <c r="E104" t="s">
        <v>875</v>
      </c>
      <c r="F104" t="s">
        <v>876</v>
      </c>
      <c r="G104" t="s">
        <v>877</v>
      </c>
    </row>
    <row r="105" spans="3:7" hidden="1" x14ac:dyDescent="0.25">
      <c r="C105" s="24" t="s">
        <v>878</v>
      </c>
      <c r="D105" t="s">
        <v>879</v>
      </c>
      <c r="E105" t="s">
        <v>880</v>
      </c>
      <c r="F105" t="s">
        <v>881</v>
      </c>
      <c r="G105" t="s">
        <v>879</v>
      </c>
    </row>
    <row r="106" spans="3:7" hidden="1" x14ac:dyDescent="0.25">
      <c r="C106" s="24" t="s">
        <v>882</v>
      </c>
      <c r="D106" t="s">
        <v>883</v>
      </c>
      <c r="E106" t="s">
        <v>884</v>
      </c>
      <c r="F106" t="s">
        <v>885</v>
      </c>
      <c r="G106" t="s">
        <v>886</v>
      </c>
    </row>
    <row r="107" spans="3:7" hidden="1" x14ac:dyDescent="0.25">
      <c r="C107" s="24" t="s">
        <v>887</v>
      </c>
      <c r="D107" t="s">
        <v>888</v>
      </c>
      <c r="E107" t="s">
        <v>889</v>
      </c>
      <c r="F107" t="s">
        <v>890</v>
      </c>
      <c r="G107" t="s">
        <v>891</v>
      </c>
    </row>
    <row r="108" spans="3:7" hidden="1" x14ac:dyDescent="0.25">
      <c r="C108" s="24" t="s">
        <v>892</v>
      </c>
      <c r="D108" t="s">
        <v>893</v>
      </c>
      <c r="E108" t="s">
        <v>894</v>
      </c>
      <c r="F108" t="s">
        <v>895</v>
      </c>
      <c r="G108" t="s">
        <v>896</v>
      </c>
    </row>
    <row r="109" spans="3:7" hidden="1" x14ac:dyDescent="0.25">
      <c r="C109" s="24" t="s">
        <v>897</v>
      </c>
      <c r="D109" t="s">
        <v>898</v>
      </c>
      <c r="E109" t="s">
        <v>899</v>
      </c>
      <c r="F109" t="s">
        <v>900</v>
      </c>
      <c r="G109" t="s">
        <v>901</v>
      </c>
    </row>
    <row r="110" spans="3:7" hidden="1" x14ac:dyDescent="0.25">
      <c r="C110" s="24" t="s">
        <v>902</v>
      </c>
      <c r="D110" t="s">
        <v>903</v>
      </c>
      <c r="E110" t="s">
        <v>904</v>
      </c>
      <c r="F110" t="s">
        <v>903</v>
      </c>
      <c r="G110" t="s">
        <v>905</v>
      </c>
    </row>
    <row r="111" spans="3:7" hidden="1" x14ac:dyDescent="0.25">
      <c r="C111" s="24" t="s">
        <v>906</v>
      </c>
      <c r="D111" t="s">
        <v>907</v>
      </c>
      <c r="E111" t="s">
        <v>908</v>
      </c>
      <c r="F111" t="s">
        <v>907</v>
      </c>
      <c r="G111" t="s">
        <v>909</v>
      </c>
    </row>
    <row r="112" spans="3:7" hidden="1" x14ac:dyDescent="0.25">
      <c r="C112" s="24" t="s">
        <v>910</v>
      </c>
      <c r="D112" t="s">
        <v>911</v>
      </c>
      <c r="E112" t="s">
        <v>912</v>
      </c>
      <c r="F112" t="s">
        <v>911</v>
      </c>
      <c r="G112" t="s">
        <v>911</v>
      </c>
    </row>
    <row r="113" spans="3:7" hidden="1" x14ac:dyDescent="0.25">
      <c r="C113" s="24" t="s">
        <v>913</v>
      </c>
      <c r="D113" t="s">
        <v>914</v>
      </c>
      <c r="E113" t="s">
        <v>915</v>
      </c>
      <c r="F113" t="s">
        <v>914</v>
      </c>
      <c r="G113" t="s">
        <v>915</v>
      </c>
    </row>
    <row r="114" spans="3:7" hidden="1" x14ac:dyDescent="0.25">
      <c r="C114" s="24" t="s">
        <v>916</v>
      </c>
      <c r="D114" t="s">
        <v>917</v>
      </c>
      <c r="E114" t="s">
        <v>918</v>
      </c>
      <c r="F114" t="s">
        <v>919</v>
      </c>
      <c r="G114" t="s">
        <v>920</v>
      </c>
    </row>
    <row r="115" spans="3:7" hidden="1" x14ac:dyDescent="0.25">
      <c r="C115" s="24" t="s">
        <v>921</v>
      </c>
      <c r="D115" t="s">
        <v>922</v>
      </c>
      <c r="E115" t="s">
        <v>922</v>
      </c>
      <c r="F115" t="s">
        <v>922</v>
      </c>
      <c r="G115" t="s">
        <v>922</v>
      </c>
    </row>
    <row r="116" spans="3:7" hidden="1" x14ac:dyDescent="0.25">
      <c r="C116" s="24" t="s">
        <v>923</v>
      </c>
      <c r="D116" t="s">
        <v>924</v>
      </c>
      <c r="E116" t="s">
        <v>925</v>
      </c>
      <c r="F116" t="s">
        <v>926</v>
      </c>
      <c r="G116" t="s">
        <v>924</v>
      </c>
    </row>
    <row r="117" spans="3:7" hidden="1" x14ac:dyDescent="0.25">
      <c r="C117" s="24" t="s">
        <v>927</v>
      </c>
      <c r="D117" t="s">
        <v>928</v>
      </c>
      <c r="E117" t="s">
        <v>929</v>
      </c>
      <c r="F117" t="s">
        <v>930</v>
      </c>
      <c r="G117" t="s">
        <v>931</v>
      </c>
    </row>
    <row r="118" spans="3:7" hidden="1" x14ac:dyDescent="0.25">
      <c r="C118" s="24" t="s">
        <v>932</v>
      </c>
      <c r="D118" t="s">
        <v>933</v>
      </c>
      <c r="E118" t="s">
        <v>934</v>
      </c>
      <c r="F118" t="s">
        <v>935</v>
      </c>
      <c r="G118" t="s">
        <v>936</v>
      </c>
    </row>
    <row r="119" spans="3:7" hidden="1" x14ac:dyDescent="0.25">
      <c r="C119" s="24" t="s">
        <v>937</v>
      </c>
      <c r="D119" t="s">
        <v>938</v>
      </c>
      <c r="E119" t="s">
        <v>939</v>
      </c>
      <c r="F119" t="s">
        <v>938</v>
      </c>
      <c r="G119" t="s">
        <v>938</v>
      </c>
    </row>
    <row r="120" spans="3:7" hidden="1" x14ac:dyDescent="0.25">
      <c r="C120" s="24" t="s">
        <v>940</v>
      </c>
      <c r="D120" t="s">
        <v>941</v>
      </c>
      <c r="E120" t="s">
        <v>941</v>
      </c>
      <c r="F120" t="s">
        <v>942</v>
      </c>
      <c r="G120" t="s">
        <v>941</v>
      </c>
    </row>
    <row r="121" spans="3:7" hidden="1" x14ac:dyDescent="0.25">
      <c r="C121" s="24" t="s">
        <v>943</v>
      </c>
      <c r="D121" t="s">
        <v>944</v>
      </c>
      <c r="E121" t="s">
        <v>944</v>
      </c>
      <c r="F121" t="s">
        <v>945</v>
      </c>
      <c r="G121" t="s">
        <v>944</v>
      </c>
    </row>
    <row r="122" spans="3:7" hidden="1" x14ac:dyDescent="0.25">
      <c r="C122" s="24" t="s">
        <v>946</v>
      </c>
      <c r="D122" t="s">
        <v>947</v>
      </c>
      <c r="E122" t="s">
        <v>947</v>
      </c>
      <c r="F122" t="s">
        <v>948</v>
      </c>
      <c r="G122" t="s">
        <v>949</v>
      </c>
    </row>
    <row r="123" spans="3:7" hidden="1" x14ac:dyDescent="0.25">
      <c r="C123" s="24" t="s">
        <v>950</v>
      </c>
      <c r="D123" t="s">
        <v>951</v>
      </c>
      <c r="E123" t="s">
        <v>951</v>
      </c>
      <c r="F123" t="s">
        <v>951</v>
      </c>
      <c r="G123" t="s">
        <v>952</v>
      </c>
    </row>
    <row r="124" spans="3:7" hidden="1" x14ac:dyDescent="0.25">
      <c r="C124" s="24" t="s">
        <v>953</v>
      </c>
      <c r="D124" t="s">
        <v>954</v>
      </c>
      <c r="E124" t="s">
        <v>955</v>
      </c>
      <c r="F124" t="s">
        <v>956</v>
      </c>
      <c r="G124" t="s">
        <v>957</v>
      </c>
    </row>
    <row r="125" spans="3:7" hidden="1" x14ac:dyDescent="0.25">
      <c r="C125" s="24" t="s">
        <v>958</v>
      </c>
      <c r="D125" t="s">
        <v>959</v>
      </c>
      <c r="E125" t="s">
        <v>959</v>
      </c>
      <c r="F125" t="s">
        <v>960</v>
      </c>
      <c r="G125" t="s">
        <v>959</v>
      </c>
    </row>
    <row r="126" spans="3:7" hidden="1" x14ac:dyDescent="0.25">
      <c r="C126" s="24" t="s">
        <v>961</v>
      </c>
      <c r="D126" t="s">
        <v>962</v>
      </c>
      <c r="E126" t="s">
        <v>963</v>
      </c>
      <c r="F126" t="s">
        <v>964</v>
      </c>
      <c r="G126" t="s">
        <v>962</v>
      </c>
    </row>
    <row r="127" spans="3:7" hidden="1" x14ac:dyDescent="0.25">
      <c r="C127" s="24" t="s">
        <v>965</v>
      </c>
      <c r="D127" t="s">
        <v>966</v>
      </c>
      <c r="E127" t="s">
        <v>966</v>
      </c>
      <c r="F127" t="s">
        <v>966</v>
      </c>
      <c r="G127" t="s">
        <v>966</v>
      </c>
    </row>
    <row r="128" spans="3:7" hidden="1" x14ac:dyDescent="0.25">
      <c r="C128" s="24" t="s">
        <v>967</v>
      </c>
      <c r="D128" t="s">
        <v>968</v>
      </c>
      <c r="E128" t="s">
        <v>969</v>
      </c>
      <c r="F128" t="s">
        <v>970</v>
      </c>
      <c r="G128" t="s">
        <v>971</v>
      </c>
    </row>
    <row r="129" spans="3:7" hidden="1" x14ac:dyDescent="0.25">
      <c r="C129" s="24" t="s">
        <v>972</v>
      </c>
      <c r="D129" t="s">
        <v>973</v>
      </c>
      <c r="E129" t="s">
        <v>974</v>
      </c>
      <c r="F129" t="s">
        <v>973</v>
      </c>
      <c r="G129" t="s">
        <v>975</v>
      </c>
    </row>
    <row r="130" spans="3:7" hidden="1" x14ac:dyDescent="0.25">
      <c r="C130" s="24" t="s">
        <v>976</v>
      </c>
      <c r="D130" t="s">
        <v>977</v>
      </c>
      <c r="E130" t="s">
        <v>978</v>
      </c>
      <c r="F130" t="s">
        <v>977</v>
      </c>
      <c r="G130" t="s">
        <v>977</v>
      </c>
    </row>
    <row r="131" spans="3:7" hidden="1" x14ac:dyDescent="0.25">
      <c r="C131" s="24" t="s">
        <v>979</v>
      </c>
      <c r="D131" t="s">
        <v>980</v>
      </c>
      <c r="E131" t="s">
        <v>981</v>
      </c>
      <c r="F131" t="s">
        <v>980</v>
      </c>
      <c r="G131" t="s">
        <v>980</v>
      </c>
    </row>
    <row r="132" spans="3:7" hidden="1" x14ac:dyDescent="0.25">
      <c r="C132" s="24" t="s">
        <v>982</v>
      </c>
      <c r="D132" t="s">
        <v>983</v>
      </c>
      <c r="E132" t="s">
        <v>983</v>
      </c>
      <c r="F132" t="s">
        <v>983</v>
      </c>
      <c r="G132" t="s">
        <v>983</v>
      </c>
    </row>
    <row r="133" spans="3:7" hidden="1" x14ac:dyDescent="0.25">
      <c r="C133" s="24" t="s">
        <v>984</v>
      </c>
      <c r="D133" t="s">
        <v>985</v>
      </c>
      <c r="E133" t="s">
        <v>985</v>
      </c>
      <c r="F133" t="s">
        <v>986</v>
      </c>
      <c r="G133" t="s">
        <v>987</v>
      </c>
    </row>
    <row r="134" spans="3:7" hidden="1" x14ac:dyDescent="0.25">
      <c r="C134" s="24" t="s">
        <v>988</v>
      </c>
      <c r="D134" t="s">
        <v>989</v>
      </c>
      <c r="E134" t="s">
        <v>990</v>
      </c>
      <c r="F134" t="s">
        <v>989</v>
      </c>
      <c r="G134" t="s">
        <v>991</v>
      </c>
    </row>
    <row r="135" spans="3:7" hidden="1" x14ac:dyDescent="0.25">
      <c r="C135" s="24" t="s">
        <v>992</v>
      </c>
      <c r="D135" t="s">
        <v>993</v>
      </c>
      <c r="E135" t="s">
        <v>993</v>
      </c>
      <c r="F135" t="s">
        <v>993</v>
      </c>
      <c r="G135" t="s">
        <v>993</v>
      </c>
    </row>
    <row r="136" spans="3:7" hidden="1" x14ac:dyDescent="0.25">
      <c r="C136" s="24" t="s">
        <v>994</v>
      </c>
      <c r="D136" t="s">
        <v>995</v>
      </c>
      <c r="E136" t="s">
        <v>995</v>
      </c>
      <c r="F136" t="s">
        <v>996</v>
      </c>
      <c r="G136" t="s">
        <v>995</v>
      </c>
    </row>
    <row r="137" spans="3:7" hidden="1" x14ac:dyDescent="0.25">
      <c r="C137" s="24" t="s">
        <v>997</v>
      </c>
      <c r="D137" t="s">
        <v>998</v>
      </c>
      <c r="E137" t="s">
        <v>999</v>
      </c>
      <c r="F137" t="s">
        <v>1000</v>
      </c>
      <c r="G137" t="s">
        <v>1001</v>
      </c>
    </row>
    <row r="138" spans="3:7" hidden="1" x14ac:dyDescent="0.25">
      <c r="C138" s="24" t="s">
        <v>1002</v>
      </c>
      <c r="D138" t="s">
        <v>1003</v>
      </c>
      <c r="E138" t="s">
        <v>1004</v>
      </c>
      <c r="F138" t="s">
        <v>1005</v>
      </c>
      <c r="G138" t="s">
        <v>1006</v>
      </c>
    </row>
    <row r="139" spans="3:7" hidden="1" x14ac:dyDescent="0.25">
      <c r="C139" s="24" t="s">
        <v>1007</v>
      </c>
      <c r="D139" t="s">
        <v>1008</v>
      </c>
      <c r="E139" t="s">
        <v>1008</v>
      </c>
      <c r="F139" t="s">
        <v>1008</v>
      </c>
      <c r="G139" t="s">
        <v>1009</v>
      </c>
    </row>
    <row r="140" spans="3:7" hidden="1" x14ac:dyDescent="0.25">
      <c r="C140" s="24" t="s">
        <v>1010</v>
      </c>
      <c r="D140" t="s">
        <v>1011</v>
      </c>
      <c r="E140" t="s">
        <v>1012</v>
      </c>
      <c r="F140" t="s">
        <v>1013</v>
      </c>
      <c r="G140" t="s">
        <v>1011</v>
      </c>
    </row>
    <row r="141" spans="3:7" hidden="1" x14ac:dyDescent="0.25">
      <c r="C141" s="24" t="s">
        <v>1014</v>
      </c>
      <c r="D141" t="s">
        <v>1015</v>
      </c>
      <c r="E141" t="s">
        <v>1015</v>
      </c>
      <c r="F141" t="s">
        <v>1016</v>
      </c>
      <c r="G141" t="s">
        <v>1017</v>
      </c>
    </row>
    <row r="142" spans="3:7" hidden="1" x14ac:dyDescent="0.25">
      <c r="C142" s="24" t="s">
        <v>1018</v>
      </c>
      <c r="D142" t="s">
        <v>1019</v>
      </c>
      <c r="E142" t="s">
        <v>1019</v>
      </c>
      <c r="F142" t="s">
        <v>1019</v>
      </c>
      <c r="G142" t="s">
        <v>1020</v>
      </c>
    </row>
    <row r="143" spans="3:7" hidden="1" x14ac:dyDescent="0.25">
      <c r="C143" s="24" t="s">
        <v>1021</v>
      </c>
      <c r="D143" t="s">
        <v>1022</v>
      </c>
      <c r="E143" t="s">
        <v>1023</v>
      </c>
      <c r="F143" t="s">
        <v>1024</v>
      </c>
      <c r="G143" t="s">
        <v>1022</v>
      </c>
    </row>
    <row r="144" spans="3:7" hidden="1" x14ac:dyDescent="0.25">
      <c r="C144" s="24" t="s">
        <v>1025</v>
      </c>
      <c r="D144" t="s">
        <v>1026</v>
      </c>
      <c r="E144" t="s">
        <v>1027</v>
      </c>
      <c r="F144" t="s">
        <v>1028</v>
      </c>
      <c r="G144" t="s">
        <v>1029</v>
      </c>
    </row>
    <row r="145" spans="3:7" hidden="1" x14ac:dyDescent="0.25">
      <c r="C145" s="24" t="s">
        <v>1030</v>
      </c>
      <c r="D145" t="s">
        <v>1031</v>
      </c>
      <c r="E145" t="s">
        <v>1032</v>
      </c>
      <c r="F145" t="s">
        <v>1033</v>
      </c>
      <c r="G145" t="s">
        <v>1031</v>
      </c>
    </row>
    <row r="146" spans="3:7" hidden="1" x14ac:dyDescent="0.25">
      <c r="C146" s="24" t="s">
        <v>1034</v>
      </c>
      <c r="D146" t="s">
        <v>1035</v>
      </c>
      <c r="E146" t="s">
        <v>1036</v>
      </c>
      <c r="F146" t="s">
        <v>1037</v>
      </c>
      <c r="G146" t="s">
        <v>1038</v>
      </c>
    </row>
    <row r="147" spans="3:7" hidden="1" x14ac:dyDescent="0.25">
      <c r="C147" s="24" t="s">
        <v>1039</v>
      </c>
      <c r="D147" t="s">
        <v>1040</v>
      </c>
      <c r="E147" t="s">
        <v>1040</v>
      </c>
      <c r="F147" t="s">
        <v>1040</v>
      </c>
      <c r="G147" t="s">
        <v>1041</v>
      </c>
    </row>
    <row r="148" spans="3:7" hidden="1" x14ac:dyDescent="0.25">
      <c r="C148" s="24" t="s">
        <v>1042</v>
      </c>
      <c r="D148" t="s">
        <v>1043</v>
      </c>
      <c r="E148" t="s">
        <v>1044</v>
      </c>
      <c r="F148" t="s">
        <v>1045</v>
      </c>
      <c r="G148" t="s">
        <v>1043</v>
      </c>
    </row>
    <row r="149" spans="3:7" hidden="1" x14ac:dyDescent="0.25">
      <c r="C149" s="24" t="s">
        <v>1046</v>
      </c>
      <c r="D149" t="s">
        <v>1047</v>
      </c>
      <c r="E149" t="s">
        <v>1047</v>
      </c>
      <c r="F149" t="s">
        <v>1047</v>
      </c>
      <c r="G149" t="s">
        <v>1047</v>
      </c>
    </row>
    <row r="150" spans="3:7" hidden="1" x14ac:dyDescent="0.25">
      <c r="C150" s="24" t="s">
        <v>1048</v>
      </c>
      <c r="D150" t="s">
        <v>1049</v>
      </c>
      <c r="E150" t="s">
        <v>1050</v>
      </c>
      <c r="F150" t="s">
        <v>1049</v>
      </c>
      <c r="G150" t="s">
        <v>1049</v>
      </c>
    </row>
    <row r="151" spans="3:7" hidden="1" x14ac:dyDescent="0.25">
      <c r="C151" s="24" t="s">
        <v>1051</v>
      </c>
      <c r="D151" t="s">
        <v>1052</v>
      </c>
      <c r="E151" t="s">
        <v>1052</v>
      </c>
      <c r="F151" t="s">
        <v>1052</v>
      </c>
      <c r="G151" t="s">
        <v>1053</v>
      </c>
    </row>
    <row r="152" spans="3:7" hidden="1" x14ac:dyDescent="0.25">
      <c r="C152" s="24" t="s">
        <v>1054</v>
      </c>
      <c r="D152" t="s">
        <v>1055</v>
      </c>
      <c r="E152" t="s">
        <v>1055</v>
      </c>
      <c r="F152" t="s">
        <v>1056</v>
      </c>
      <c r="G152" t="s">
        <v>1055</v>
      </c>
    </row>
    <row r="153" spans="3:7" hidden="1" x14ac:dyDescent="0.25">
      <c r="C153" s="24" t="s">
        <v>1057</v>
      </c>
      <c r="D153" t="s">
        <v>1058</v>
      </c>
      <c r="E153" t="s">
        <v>1058</v>
      </c>
      <c r="F153" t="s">
        <v>1058</v>
      </c>
      <c r="G153" t="s">
        <v>1058</v>
      </c>
    </row>
    <row r="154" spans="3:7" hidden="1" x14ac:dyDescent="0.25">
      <c r="C154" s="24" t="s">
        <v>1059</v>
      </c>
      <c r="D154" t="s">
        <v>1060</v>
      </c>
      <c r="E154" t="s">
        <v>1060</v>
      </c>
      <c r="F154" t="s">
        <v>1061</v>
      </c>
      <c r="G154" t="s">
        <v>1060</v>
      </c>
    </row>
    <row r="155" spans="3:7" hidden="1" x14ac:dyDescent="0.25">
      <c r="C155" s="24" t="s">
        <v>1062</v>
      </c>
      <c r="D155" t="s">
        <v>1063</v>
      </c>
      <c r="E155" t="s">
        <v>1064</v>
      </c>
      <c r="F155" t="s">
        <v>1065</v>
      </c>
      <c r="G155" t="s">
        <v>1066</v>
      </c>
    </row>
    <row r="156" spans="3:7" hidden="1" x14ac:dyDescent="0.25">
      <c r="C156" s="24" t="s">
        <v>1067</v>
      </c>
      <c r="D156" t="s">
        <v>1068</v>
      </c>
      <c r="E156" t="s">
        <v>1069</v>
      </c>
      <c r="F156" t="s">
        <v>1070</v>
      </c>
      <c r="G156" t="s">
        <v>1071</v>
      </c>
    </row>
    <row r="157" spans="3:7" hidden="1" x14ac:dyDescent="0.25">
      <c r="C157" s="24" t="s">
        <v>1072</v>
      </c>
      <c r="D157" t="s">
        <v>1073</v>
      </c>
      <c r="E157" t="s">
        <v>1073</v>
      </c>
      <c r="F157" t="s">
        <v>1073</v>
      </c>
      <c r="G157" t="s">
        <v>1073</v>
      </c>
    </row>
    <row r="158" spans="3:7" hidden="1" x14ac:dyDescent="0.25">
      <c r="C158" s="24" t="s">
        <v>1074</v>
      </c>
      <c r="D158" t="s">
        <v>1075</v>
      </c>
      <c r="E158" t="s">
        <v>1076</v>
      </c>
      <c r="F158" t="s">
        <v>1077</v>
      </c>
      <c r="G158" t="s">
        <v>1078</v>
      </c>
    </row>
    <row r="159" spans="3:7" hidden="1" x14ac:dyDescent="0.25">
      <c r="C159" s="24" t="s">
        <v>1079</v>
      </c>
      <c r="D159" t="s">
        <v>1080</v>
      </c>
      <c r="E159" t="s">
        <v>1081</v>
      </c>
      <c r="F159" t="s">
        <v>1082</v>
      </c>
      <c r="G159" t="s">
        <v>1083</v>
      </c>
    </row>
    <row r="160" spans="3:7" hidden="1" x14ac:dyDescent="0.25">
      <c r="C160" s="24" t="s">
        <v>1084</v>
      </c>
      <c r="D160" t="s">
        <v>1085</v>
      </c>
      <c r="E160" t="s">
        <v>1085</v>
      </c>
      <c r="F160" t="s">
        <v>1085</v>
      </c>
      <c r="G160" t="s">
        <v>1086</v>
      </c>
    </row>
    <row r="161" spans="3:7" hidden="1" x14ac:dyDescent="0.25">
      <c r="C161" s="24" t="s">
        <v>1087</v>
      </c>
      <c r="D161" t="s">
        <v>1088</v>
      </c>
      <c r="E161" t="s">
        <v>1088</v>
      </c>
      <c r="F161" t="s">
        <v>1089</v>
      </c>
      <c r="G161" t="s">
        <v>1088</v>
      </c>
    </row>
    <row r="162" spans="3:7" hidden="1" x14ac:dyDescent="0.25">
      <c r="C162" s="24" t="s">
        <v>1090</v>
      </c>
      <c r="D162" t="s">
        <v>1091</v>
      </c>
      <c r="E162" t="s">
        <v>1091</v>
      </c>
      <c r="F162" t="s">
        <v>1092</v>
      </c>
      <c r="G162" t="s">
        <v>1091</v>
      </c>
    </row>
    <row r="163" spans="3:7" hidden="1" x14ac:dyDescent="0.25">
      <c r="C163" s="24" t="s">
        <v>1093</v>
      </c>
      <c r="D163" t="s">
        <v>1094</v>
      </c>
      <c r="E163" t="s">
        <v>1095</v>
      </c>
      <c r="F163" t="s">
        <v>1096</v>
      </c>
      <c r="G163" t="s">
        <v>1097</v>
      </c>
    </row>
    <row r="164" spans="3:7" hidden="1" x14ac:dyDescent="0.25">
      <c r="C164" s="24" t="s">
        <v>1098</v>
      </c>
      <c r="D164" t="s">
        <v>1099</v>
      </c>
      <c r="E164" t="s">
        <v>1100</v>
      </c>
      <c r="F164" t="s">
        <v>1101</v>
      </c>
      <c r="G164" t="s">
        <v>1102</v>
      </c>
    </row>
    <row r="165" spans="3:7" hidden="1" x14ac:dyDescent="0.25">
      <c r="C165" s="24" t="s">
        <v>1103</v>
      </c>
      <c r="D165" t="s">
        <v>1104</v>
      </c>
      <c r="E165" t="s">
        <v>1105</v>
      </c>
      <c r="F165" t="s">
        <v>1106</v>
      </c>
      <c r="G165" t="s">
        <v>1107</v>
      </c>
    </row>
    <row r="166" spans="3:7" hidden="1" x14ac:dyDescent="0.25">
      <c r="C166" s="24" t="s">
        <v>1108</v>
      </c>
      <c r="D166" t="s">
        <v>1109</v>
      </c>
      <c r="E166" t="s">
        <v>1110</v>
      </c>
      <c r="F166" t="s">
        <v>1111</v>
      </c>
      <c r="G166" t="s">
        <v>1112</v>
      </c>
    </row>
    <row r="167" spans="3:7" hidden="1" x14ac:dyDescent="0.25">
      <c r="C167" s="24" t="s">
        <v>1113</v>
      </c>
      <c r="D167" t="s">
        <v>1114</v>
      </c>
      <c r="E167" t="s">
        <v>1114</v>
      </c>
      <c r="F167" t="s">
        <v>1114</v>
      </c>
      <c r="G167" t="s">
        <v>1115</v>
      </c>
    </row>
    <row r="168" spans="3:7" hidden="1" x14ac:dyDescent="0.25">
      <c r="C168" s="24" t="s">
        <v>1116</v>
      </c>
      <c r="D168" t="s">
        <v>1117</v>
      </c>
      <c r="E168" t="s">
        <v>1118</v>
      </c>
      <c r="F168" t="s">
        <v>1119</v>
      </c>
      <c r="G168" t="s">
        <v>1117</v>
      </c>
    </row>
    <row r="169" spans="3:7" hidden="1" x14ac:dyDescent="0.25">
      <c r="C169" s="24" t="s">
        <v>1120</v>
      </c>
      <c r="D169" t="s">
        <v>1121</v>
      </c>
      <c r="E169" t="s">
        <v>1122</v>
      </c>
      <c r="F169" t="s">
        <v>1121</v>
      </c>
      <c r="G169" t="s">
        <v>1123</v>
      </c>
    </row>
    <row r="170" spans="3:7" hidden="1" x14ac:dyDescent="0.25">
      <c r="C170" s="24" t="s">
        <v>1124</v>
      </c>
      <c r="D170" t="s">
        <v>1125</v>
      </c>
      <c r="E170" t="s">
        <v>1125</v>
      </c>
      <c r="F170" t="s">
        <v>1125</v>
      </c>
      <c r="G170" t="s">
        <v>1126</v>
      </c>
    </row>
    <row r="171" spans="3:7" hidden="1" x14ac:dyDescent="0.25">
      <c r="C171" s="24" t="s">
        <v>1127</v>
      </c>
      <c r="D171" t="s">
        <v>1128</v>
      </c>
      <c r="E171" t="s">
        <v>1129</v>
      </c>
      <c r="F171" t="s">
        <v>1130</v>
      </c>
      <c r="G171" t="s">
        <v>1131</v>
      </c>
    </row>
    <row r="172" spans="3:7" hidden="1" x14ac:dyDescent="0.25">
      <c r="C172" s="24" t="s">
        <v>1132</v>
      </c>
      <c r="D172" t="s">
        <v>1133</v>
      </c>
      <c r="E172" t="s">
        <v>1133</v>
      </c>
      <c r="F172" t="s">
        <v>1134</v>
      </c>
      <c r="G172" t="s">
        <v>1133</v>
      </c>
    </row>
    <row r="173" spans="3:7" hidden="1" x14ac:dyDescent="0.25">
      <c r="C173" s="24" t="s">
        <v>1135</v>
      </c>
      <c r="D173" t="s">
        <v>1136</v>
      </c>
      <c r="E173" t="s">
        <v>1136</v>
      </c>
      <c r="F173" t="s">
        <v>1136</v>
      </c>
      <c r="G173" t="s">
        <v>1137</v>
      </c>
    </row>
    <row r="174" spans="3:7" hidden="1" x14ac:dyDescent="0.25">
      <c r="C174" s="24" t="s">
        <v>1138</v>
      </c>
      <c r="D174" t="s">
        <v>1139</v>
      </c>
      <c r="E174" t="s">
        <v>1140</v>
      </c>
      <c r="F174" t="s">
        <v>1141</v>
      </c>
      <c r="G174" t="s">
        <v>1142</v>
      </c>
    </row>
    <row r="175" spans="3:7" hidden="1" x14ac:dyDescent="0.25">
      <c r="C175" s="24" t="s">
        <v>1143</v>
      </c>
      <c r="D175" t="s">
        <v>1144</v>
      </c>
      <c r="E175" t="s">
        <v>1144</v>
      </c>
      <c r="F175" t="s">
        <v>1144</v>
      </c>
      <c r="G175" t="s">
        <v>1144</v>
      </c>
    </row>
    <row r="176" spans="3:7" hidden="1" x14ac:dyDescent="0.25">
      <c r="C176" s="24" t="s">
        <v>1145</v>
      </c>
      <c r="D176" t="s">
        <v>1146</v>
      </c>
      <c r="E176" t="s">
        <v>1146</v>
      </c>
      <c r="F176" t="s">
        <v>1147</v>
      </c>
      <c r="G176" t="s">
        <v>1148</v>
      </c>
    </row>
    <row r="177" spans="3:7" hidden="1" x14ac:dyDescent="0.25">
      <c r="C177" s="24" t="s">
        <v>1149</v>
      </c>
      <c r="D177" t="s">
        <v>1150</v>
      </c>
      <c r="E177" t="s">
        <v>1151</v>
      </c>
      <c r="F177" t="s">
        <v>1150</v>
      </c>
      <c r="G177" t="s">
        <v>1152</v>
      </c>
    </row>
    <row r="178" spans="3:7" hidden="1" x14ac:dyDescent="0.25">
      <c r="C178" s="24" t="s">
        <v>1153</v>
      </c>
      <c r="D178" t="s">
        <v>1154</v>
      </c>
      <c r="E178" t="s">
        <v>1154</v>
      </c>
      <c r="F178" t="s">
        <v>1154</v>
      </c>
      <c r="G178" t="s">
        <v>1154</v>
      </c>
    </row>
    <row r="179" spans="3:7" hidden="1" x14ac:dyDescent="0.25">
      <c r="C179" s="24" t="s">
        <v>1155</v>
      </c>
      <c r="D179" t="s">
        <v>1156</v>
      </c>
      <c r="E179" t="s">
        <v>1157</v>
      </c>
      <c r="F179" t="s">
        <v>1158</v>
      </c>
      <c r="G179" t="s">
        <v>1159</v>
      </c>
    </row>
    <row r="180" spans="3:7" hidden="1" x14ac:dyDescent="0.25">
      <c r="C180" s="24" t="s">
        <v>1160</v>
      </c>
      <c r="D180" t="s">
        <v>1161</v>
      </c>
      <c r="E180" t="s">
        <v>1161</v>
      </c>
      <c r="F180" t="s">
        <v>1161</v>
      </c>
      <c r="G180" t="s">
        <v>1161</v>
      </c>
    </row>
    <row r="181" spans="3:7" hidden="1" x14ac:dyDescent="0.25">
      <c r="C181" s="24" t="s">
        <v>1162</v>
      </c>
      <c r="D181" t="s">
        <v>1163</v>
      </c>
      <c r="E181" t="s">
        <v>1163</v>
      </c>
      <c r="F181" t="s">
        <v>1164</v>
      </c>
      <c r="G181" t="s">
        <v>1163</v>
      </c>
    </row>
    <row r="182" spans="3:7" hidden="1" x14ac:dyDescent="0.25">
      <c r="C182" s="24" t="s">
        <v>1165</v>
      </c>
      <c r="D182" t="s">
        <v>1166</v>
      </c>
      <c r="E182" t="s">
        <v>1167</v>
      </c>
      <c r="F182" t="s">
        <v>1168</v>
      </c>
      <c r="G182" t="s">
        <v>1169</v>
      </c>
    </row>
    <row r="183" spans="3:7" hidden="1" x14ac:dyDescent="0.25">
      <c r="C183" s="24" t="s">
        <v>1170</v>
      </c>
      <c r="D183" t="s">
        <v>1171</v>
      </c>
      <c r="E183" t="s">
        <v>1172</v>
      </c>
      <c r="F183" t="s">
        <v>1171</v>
      </c>
      <c r="G183" t="s">
        <v>1173</v>
      </c>
    </row>
    <row r="184" spans="3:7" hidden="1" x14ac:dyDescent="0.25">
      <c r="C184" s="24" t="s">
        <v>1174</v>
      </c>
      <c r="D184" t="s">
        <v>1175</v>
      </c>
      <c r="E184" t="s">
        <v>1176</v>
      </c>
      <c r="F184" t="s">
        <v>1175</v>
      </c>
      <c r="G184" t="s">
        <v>1176</v>
      </c>
    </row>
    <row r="185" spans="3:7" hidden="1" x14ac:dyDescent="0.25">
      <c r="C185" s="24" t="s">
        <v>1177</v>
      </c>
      <c r="D185" t="s">
        <v>1178</v>
      </c>
      <c r="E185" t="s">
        <v>1179</v>
      </c>
      <c r="F185" t="s">
        <v>1180</v>
      </c>
      <c r="G185" t="s">
        <v>1181</v>
      </c>
    </row>
    <row r="186" spans="3:7" hidden="1" x14ac:dyDescent="0.25">
      <c r="C186" s="24" t="s">
        <v>1182</v>
      </c>
      <c r="D186" t="s">
        <v>1183</v>
      </c>
      <c r="E186" t="s">
        <v>1184</v>
      </c>
      <c r="F186" t="s">
        <v>1185</v>
      </c>
      <c r="G186" t="s">
        <v>1186</v>
      </c>
    </row>
    <row r="187" spans="3:7" hidden="1" x14ac:dyDescent="0.25">
      <c r="C187" s="24" t="s">
        <v>1187</v>
      </c>
      <c r="D187" t="s">
        <v>1188</v>
      </c>
      <c r="E187" t="s">
        <v>1189</v>
      </c>
      <c r="F187" t="s">
        <v>1190</v>
      </c>
      <c r="G187" t="s">
        <v>1191</v>
      </c>
    </row>
    <row r="188" spans="3:7" hidden="1" x14ac:dyDescent="0.25">
      <c r="C188" s="24" t="s">
        <v>1192</v>
      </c>
      <c r="D188" t="s">
        <v>1193</v>
      </c>
      <c r="E188" t="s">
        <v>1193</v>
      </c>
      <c r="F188" t="s">
        <v>1194</v>
      </c>
      <c r="G188" t="s">
        <v>1195</v>
      </c>
    </row>
    <row r="189" spans="3:7" hidden="1" x14ac:dyDescent="0.25">
      <c r="C189" s="24" t="s">
        <v>1196</v>
      </c>
      <c r="D189" t="s">
        <v>1197</v>
      </c>
      <c r="E189" t="s">
        <v>1198</v>
      </c>
      <c r="F189" t="s">
        <v>1199</v>
      </c>
      <c r="G189" t="s">
        <v>1200</v>
      </c>
    </row>
    <row r="190" spans="3:7" hidden="1" x14ac:dyDescent="0.25">
      <c r="C190" s="24" t="s">
        <v>1201</v>
      </c>
      <c r="D190" t="s">
        <v>1202</v>
      </c>
      <c r="E190" t="s">
        <v>1203</v>
      </c>
      <c r="F190" t="s">
        <v>1204</v>
      </c>
      <c r="G190" t="s">
        <v>1205</v>
      </c>
    </row>
    <row r="191" spans="3:7" hidden="1" x14ac:dyDescent="0.25">
      <c r="C191" s="24" t="s">
        <v>1206</v>
      </c>
      <c r="D191" t="s">
        <v>1207</v>
      </c>
      <c r="E191" t="s">
        <v>1208</v>
      </c>
      <c r="F191" t="s">
        <v>1209</v>
      </c>
      <c r="G191" t="s">
        <v>1207</v>
      </c>
    </row>
    <row r="192" spans="3:7" hidden="1" x14ac:dyDescent="0.25">
      <c r="C192" s="24" t="s">
        <v>1210</v>
      </c>
      <c r="D192" t="s">
        <v>1211</v>
      </c>
      <c r="E192" t="s">
        <v>1212</v>
      </c>
      <c r="F192" t="s">
        <v>1213</v>
      </c>
      <c r="G192" t="s">
        <v>1214</v>
      </c>
    </row>
    <row r="193" spans="3:7" hidden="1" x14ac:dyDescent="0.25">
      <c r="C193" s="24" t="s">
        <v>1215</v>
      </c>
      <c r="D193" t="s">
        <v>1212</v>
      </c>
      <c r="E193" t="s">
        <v>1216</v>
      </c>
      <c r="F193" t="s">
        <v>1212</v>
      </c>
      <c r="G193" t="s">
        <v>1212</v>
      </c>
    </row>
    <row r="194" spans="3:7" hidden="1" x14ac:dyDescent="0.25">
      <c r="C194" s="24" t="s">
        <v>1217</v>
      </c>
      <c r="D194" t="s">
        <v>1218</v>
      </c>
      <c r="E194" t="s">
        <v>1218</v>
      </c>
      <c r="F194" t="s">
        <v>1219</v>
      </c>
      <c r="G194" t="s">
        <v>1218</v>
      </c>
    </row>
    <row r="195" spans="3:7" hidden="1" x14ac:dyDescent="0.25">
      <c r="C195" s="24" t="s">
        <v>1220</v>
      </c>
      <c r="D195" t="s">
        <v>1221</v>
      </c>
      <c r="E195" t="s">
        <v>1222</v>
      </c>
      <c r="F195" t="s">
        <v>1223</v>
      </c>
      <c r="G195" t="s">
        <v>1224</v>
      </c>
    </row>
    <row r="196" spans="3:7" hidden="1" x14ac:dyDescent="0.25">
      <c r="C196" s="24" t="s">
        <v>1225</v>
      </c>
      <c r="D196" t="s">
        <v>1226</v>
      </c>
      <c r="E196" t="s">
        <v>1227</v>
      </c>
      <c r="F196" t="s">
        <v>1228</v>
      </c>
      <c r="G196" t="s">
        <v>1229</v>
      </c>
    </row>
    <row r="197" spans="3:7" hidden="1" x14ac:dyDescent="0.25">
      <c r="C197" s="24" t="s">
        <v>1230</v>
      </c>
      <c r="D197" t="s">
        <v>1231</v>
      </c>
      <c r="E197" t="s">
        <v>1232</v>
      </c>
      <c r="F197" t="s">
        <v>1233</v>
      </c>
      <c r="G197" t="s">
        <v>1234</v>
      </c>
    </row>
    <row r="198" spans="3:7" hidden="1" x14ac:dyDescent="0.25">
      <c r="C198" s="24" t="s">
        <v>1235</v>
      </c>
      <c r="D198" t="s">
        <v>1236</v>
      </c>
      <c r="E198" t="s">
        <v>1237</v>
      </c>
      <c r="F198" t="s">
        <v>1238</v>
      </c>
      <c r="G198" t="s">
        <v>1239</v>
      </c>
    </row>
    <row r="199" spans="3:7" hidden="1" x14ac:dyDescent="0.25">
      <c r="C199" s="24" t="s">
        <v>1240</v>
      </c>
      <c r="D199" t="s">
        <v>1241</v>
      </c>
      <c r="E199" t="s">
        <v>1241</v>
      </c>
      <c r="F199" t="s">
        <v>1242</v>
      </c>
      <c r="G199" t="s">
        <v>1241</v>
      </c>
    </row>
    <row r="200" spans="3:7" hidden="1" x14ac:dyDescent="0.25">
      <c r="C200" s="24" t="s">
        <v>1243</v>
      </c>
      <c r="D200" t="s">
        <v>1244</v>
      </c>
      <c r="E200" t="s">
        <v>1245</v>
      </c>
      <c r="F200" t="s">
        <v>1244</v>
      </c>
      <c r="G200" t="s">
        <v>1244</v>
      </c>
    </row>
    <row r="201" spans="3:7" hidden="1" x14ac:dyDescent="0.25">
      <c r="C201" s="24" t="s">
        <v>1246</v>
      </c>
      <c r="D201" t="s">
        <v>1247</v>
      </c>
      <c r="E201" t="s">
        <v>1247</v>
      </c>
      <c r="F201" t="s">
        <v>1247</v>
      </c>
      <c r="G201" t="s">
        <v>1248</v>
      </c>
    </row>
    <row r="202" spans="3:7" hidden="1" x14ac:dyDescent="0.25">
      <c r="C202" s="24" t="s">
        <v>1249</v>
      </c>
      <c r="D202" t="s">
        <v>1250</v>
      </c>
      <c r="E202" t="s">
        <v>1251</v>
      </c>
      <c r="F202" t="s">
        <v>1250</v>
      </c>
      <c r="G202" t="s">
        <v>1252</v>
      </c>
    </row>
    <row r="203" spans="3:7" hidden="1" x14ac:dyDescent="0.25">
      <c r="C203" s="24" t="s">
        <v>1253</v>
      </c>
      <c r="D203" t="s">
        <v>1254</v>
      </c>
      <c r="E203" t="s">
        <v>1255</v>
      </c>
      <c r="F203" t="s">
        <v>1256</v>
      </c>
      <c r="G203" t="s">
        <v>1255</v>
      </c>
    </row>
    <row r="204" spans="3:7" hidden="1" x14ac:dyDescent="0.25">
      <c r="C204" s="24" t="s">
        <v>1257</v>
      </c>
      <c r="D204" t="s">
        <v>1258</v>
      </c>
      <c r="E204" t="s">
        <v>1259</v>
      </c>
      <c r="F204" t="s">
        <v>1260</v>
      </c>
      <c r="G204" t="s">
        <v>1261</v>
      </c>
    </row>
    <row r="205" spans="3:7" hidden="1" x14ac:dyDescent="0.25">
      <c r="C205" s="24" t="s">
        <v>1262</v>
      </c>
      <c r="D205" t="s">
        <v>1263</v>
      </c>
      <c r="E205" t="s">
        <v>1264</v>
      </c>
      <c r="F205" t="s">
        <v>1265</v>
      </c>
      <c r="G205" t="s">
        <v>1266</v>
      </c>
    </row>
    <row r="206" spans="3:7" hidden="1" x14ac:dyDescent="0.25">
      <c r="C206" s="24" t="s">
        <v>1267</v>
      </c>
      <c r="D206" t="s">
        <v>1268</v>
      </c>
      <c r="E206" t="s">
        <v>1268</v>
      </c>
      <c r="F206" t="s">
        <v>1269</v>
      </c>
      <c r="G206" t="s">
        <v>1268</v>
      </c>
    </row>
    <row r="207" spans="3:7" hidden="1" x14ac:dyDescent="0.25">
      <c r="C207" s="24" t="s">
        <v>1270</v>
      </c>
      <c r="D207" t="s">
        <v>1271</v>
      </c>
      <c r="E207" t="s">
        <v>1272</v>
      </c>
      <c r="F207" t="s">
        <v>1273</v>
      </c>
      <c r="G207" t="s">
        <v>1274</v>
      </c>
    </row>
    <row r="208" spans="3:7" hidden="1" x14ac:dyDescent="0.25">
      <c r="C208" s="24" t="s">
        <v>1275</v>
      </c>
      <c r="D208" t="s">
        <v>1276</v>
      </c>
      <c r="E208" t="s">
        <v>1276</v>
      </c>
      <c r="F208" t="s">
        <v>1276</v>
      </c>
      <c r="G208" t="s">
        <v>1276</v>
      </c>
    </row>
    <row r="209" spans="3:7" hidden="1" x14ac:dyDescent="0.25">
      <c r="C209" s="24" t="s">
        <v>1277</v>
      </c>
      <c r="D209" t="s">
        <v>1278</v>
      </c>
      <c r="E209" t="s">
        <v>1279</v>
      </c>
      <c r="F209" t="s">
        <v>1280</v>
      </c>
      <c r="G209" t="s">
        <v>1281</v>
      </c>
    </row>
    <row r="210" spans="3:7" hidden="1" x14ac:dyDescent="0.25">
      <c r="C210" s="24" t="s">
        <v>1282</v>
      </c>
      <c r="D210" t="s">
        <v>1283</v>
      </c>
      <c r="E210" t="s">
        <v>1284</v>
      </c>
      <c r="F210" t="s">
        <v>1285</v>
      </c>
      <c r="G210" t="s">
        <v>1286</v>
      </c>
    </row>
    <row r="211" spans="3:7" hidden="1" x14ac:dyDescent="0.25">
      <c r="C211" s="24" t="s">
        <v>1287</v>
      </c>
      <c r="D211" t="s">
        <v>1288</v>
      </c>
      <c r="E211" t="s">
        <v>1289</v>
      </c>
      <c r="F211" t="s">
        <v>1290</v>
      </c>
      <c r="G211" t="s">
        <v>1291</v>
      </c>
    </row>
    <row r="212" spans="3:7" hidden="1" x14ac:dyDescent="0.25">
      <c r="C212" s="24" t="s">
        <v>1292</v>
      </c>
      <c r="D212" t="s">
        <v>1293</v>
      </c>
      <c r="E212" t="s">
        <v>1293</v>
      </c>
      <c r="F212" t="s">
        <v>1294</v>
      </c>
      <c r="G212" t="s">
        <v>1295</v>
      </c>
    </row>
    <row r="213" spans="3:7" hidden="1" x14ac:dyDescent="0.25">
      <c r="C213" s="24" t="s">
        <v>1296</v>
      </c>
      <c r="D213" t="s">
        <v>1297</v>
      </c>
      <c r="E213" t="s">
        <v>1298</v>
      </c>
      <c r="F213" t="s">
        <v>1299</v>
      </c>
      <c r="G213" t="s">
        <v>1300</v>
      </c>
    </row>
    <row r="214" spans="3:7" hidden="1" x14ac:dyDescent="0.25">
      <c r="C214" s="24" t="s">
        <v>1301</v>
      </c>
      <c r="D214" t="s">
        <v>1302</v>
      </c>
      <c r="E214" t="s">
        <v>1303</v>
      </c>
      <c r="F214" t="s">
        <v>1304</v>
      </c>
      <c r="G214" t="s">
        <v>1097</v>
      </c>
    </row>
    <row r="215" spans="3:7" hidden="1" x14ac:dyDescent="0.25">
      <c r="C215" s="24" t="s">
        <v>1305</v>
      </c>
      <c r="D215" t="s">
        <v>1306</v>
      </c>
      <c r="E215" t="s">
        <v>1307</v>
      </c>
      <c r="F215" t="s">
        <v>1306</v>
      </c>
      <c r="G215" t="s">
        <v>1308</v>
      </c>
    </row>
    <row r="216" spans="3:7" hidden="1" x14ac:dyDescent="0.25">
      <c r="C216" s="24" t="s">
        <v>1309</v>
      </c>
      <c r="D216" t="s">
        <v>1310</v>
      </c>
      <c r="E216" t="s">
        <v>1311</v>
      </c>
      <c r="F216" t="s">
        <v>1312</v>
      </c>
      <c r="G216" t="s">
        <v>1313</v>
      </c>
    </row>
    <row r="217" spans="3:7" hidden="1" x14ac:dyDescent="0.25">
      <c r="C217" s="24" t="s">
        <v>1314</v>
      </c>
      <c r="D217" t="s">
        <v>1315</v>
      </c>
      <c r="E217" t="s">
        <v>1316</v>
      </c>
      <c r="F217" t="s">
        <v>1315</v>
      </c>
      <c r="G217" t="s">
        <v>1317</v>
      </c>
    </row>
    <row r="218" spans="3:7" hidden="1" x14ac:dyDescent="0.25">
      <c r="C218" s="24" t="s">
        <v>1318</v>
      </c>
      <c r="D218" t="s">
        <v>1319</v>
      </c>
      <c r="E218" t="s">
        <v>1320</v>
      </c>
      <c r="F218" t="s">
        <v>1321</v>
      </c>
      <c r="G218" t="s">
        <v>1322</v>
      </c>
    </row>
    <row r="219" spans="3:7" hidden="1" x14ac:dyDescent="0.25">
      <c r="C219" s="24" t="s">
        <v>1323</v>
      </c>
      <c r="D219" t="s">
        <v>1324</v>
      </c>
      <c r="E219" t="s">
        <v>1325</v>
      </c>
      <c r="F219" t="s">
        <v>1326</v>
      </c>
      <c r="G219" t="s">
        <v>1327</v>
      </c>
    </row>
    <row r="220" spans="3:7" hidden="1" x14ac:dyDescent="0.25">
      <c r="C220" s="24" t="s">
        <v>1328</v>
      </c>
      <c r="D220" t="s">
        <v>1329</v>
      </c>
      <c r="E220" t="s">
        <v>1329</v>
      </c>
      <c r="F220" t="s">
        <v>1330</v>
      </c>
      <c r="G220" t="s">
        <v>1331</v>
      </c>
    </row>
    <row r="221" spans="3:7" hidden="1" x14ac:dyDescent="0.25">
      <c r="C221" s="24" t="s">
        <v>1332</v>
      </c>
      <c r="D221" t="s">
        <v>1333</v>
      </c>
      <c r="E221" t="s">
        <v>1334</v>
      </c>
      <c r="F221" t="s">
        <v>1335</v>
      </c>
      <c r="G221" t="s">
        <v>1333</v>
      </c>
    </row>
    <row r="222" spans="3:7" hidden="1" x14ac:dyDescent="0.25">
      <c r="C222" s="24" t="s">
        <v>1336</v>
      </c>
      <c r="D222" t="s">
        <v>1337</v>
      </c>
      <c r="E222" t="s">
        <v>1337</v>
      </c>
      <c r="F222" t="s">
        <v>1338</v>
      </c>
      <c r="G222" t="s">
        <v>1339</v>
      </c>
    </row>
    <row r="223" spans="3:7" hidden="1" x14ac:dyDescent="0.25">
      <c r="C223" s="24" t="s">
        <v>1340</v>
      </c>
      <c r="D223" t="s">
        <v>1341</v>
      </c>
      <c r="E223" t="s">
        <v>1341</v>
      </c>
      <c r="F223" t="s">
        <v>1341</v>
      </c>
      <c r="G223" t="s">
        <v>1341</v>
      </c>
    </row>
    <row r="224" spans="3:7" hidden="1" x14ac:dyDescent="0.25">
      <c r="C224" s="24" t="s">
        <v>1342</v>
      </c>
      <c r="D224" t="s">
        <v>1343</v>
      </c>
      <c r="E224" t="s">
        <v>1343</v>
      </c>
      <c r="F224" t="s">
        <v>1343</v>
      </c>
      <c r="G224" t="s">
        <v>1343</v>
      </c>
    </row>
    <row r="225" spans="3:7" hidden="1" x14ac:dyDescent="0.25">
      <c r="C225" s="24" t="s">
        <v>1344</v>
      </c>
      <c r="D225" t="s">
        <v>1345</v>
      </c>
      <c r="E225" t="s">
        <v>1345</v>
      </c>
      <c r="F225" t="s">
        <v>1345</v>
      </c>
      <c r="G225" t="s">
        <v>1346</v>
      </c>
    </row>
    <row r="226" spans="3:7" hidden="1" x14ac:dyDescent="0.25">
      <c r="C226" s="24" t="s">
        <v>1347</v>
      </c>
      <c r="D226" t="s">
        <v>1348</v>
      </c>
      <c r="E226" t="s">
        <v>1349</v>
      </c>
      <c r="F226" t="s">
        <v>1350</v>
      </c>
      <c r="G226" t="s">
        <v>1351</v>
      </c>
    </row>
    <row r="227" spans="3:7" hidden="1" x14ac:dyDescent="0.25">
      <c r="C227" s="24" t="s">
        <v>1352</v>
      </c>
      <c r="D227" t="s">
        <v>1353</v>
      </c>
      <c r="E227" t="s">
        <v>1354</v>
      </c>
      <c r="F227" t="s">
        <v>1355</v>
      </c>
      <c r="G227" t="s">
        <v>1353</v>
      </c>
    </row>
    <row r="228" spans="3:7" hidden="1" x14ac:dyDescent="0.25">
      <c r="C228" s="24" t="s">
        <v>1356</v>
      </c>
      <c r="D228" t="s">
        <v>1357</v>
      </c>
      <c r="E228" t="s">
        <v>1358</v>
      </c>
      <c r="F228" t="s">
        <v>1359</v>
      </c>
      <c r="G228" t="s">
        <v>1360</v>
      </c>
    </row>
    <row r="229" spans="3:7" hidden="1" x14ac:dyDescent="0.25">
      <c r="C229" s="24" t="s">
        <v>1361</v>
      </c>
      <c r="D229" t="s">
        <v>1362</v>
      </c>
      <c r="E229" t="s">
        <v>1363</v>
      </c>
      <c r="F229" t="s">
        <v>1364</v>
      </c>
      <c r="G229" t="s">
        <v>1365</v>
      </c>
    </row>
    <row r="230" spans="3:7" hidden="1" x14ac:dyDescent="0.25">
      <c r="C230" s="24" t="s">
        <v>1366</v>
      </c>
      <c r="D230" t="s">
        <v>1367</v>
      </c>
      <c r="E230" t="s">
        <v>1368</v>
      </c>
      <c r="F230" t="s">
        <v>1369</v>
      </c>
      <c r="G230" t="s">
        <v>1370</v>
      </c>
    </row>
    <row r="231" spans="3:7" hidden="1" x14ac:dyDescent="0.25">
      <c r="C231" s="24" t="s">
        <v>1371</v>
      </c>
      <c r="D231" t="s">
        <v>1372</v>
      </c>
      <c r="E231" t="s">
        <v>1372</v>
      </c>
      <c r="F231" t="s">
        <v>1373</v>
      </c>
      <c r="G231" t="s">
        <v>1374</v>
      </c>
    </row>
    <row r="232" spans="3:7" hidden="1" x14ac:dyDescent="0.25">
      <c r="C232" s="24" t="s">
        <v>1375</v>
      </c>
      <c r="D232" t="s">
        <v>1376</v>
      </c>
      <c r="E232" t="s">
        <v>1377</v>
      </c>
      <c r="F232" t="s">
        <v>1378</v>
      </c>
      <c r="G232" t="s">
        <v>1379</v>
      </c>
    </row>
    <row r="233" spans="3:7" hidden="1" x14ac:dyDescent="0.25">
      <c r="C233" s="24" t="s">
        <v>1380</v>
      </c>
      <c r="D233" t="s">
        <v>1381</v>
      </c>
      <c r="E233" t="s">
        <v>1381</v>
      </c>
      <c r="F233" t="s">
        <v>1381</v>
      </c>
      <c r="G233" t="s">
        <v>1381</v>
      </c>
    </row>
    <row r="234" spans="3:7" hidden="1" x14ac:dyDescent="0.25">
      <c r="C234" s="24" t="s">
        <v>1382</v>
      </c>
      <c r="D234" t="s">
        <v>1383</v>
      </c>
      <c r="E234" t="s">
        <v>1383</v>
      </c>
      <c r="F234" t="s">
        <v>1384</v>
      </c>
      <c r="G234" t="s">
        <v>1383</v>
      </c>
    </row>
    <row r="235" spans="3:7" hidden="1" x14ac:dyDescent="0.25">
      <c r="C235" s="24" t="s">
        <v>1385</v>
      </c>
      <c r="D235" t="s">
        <v>1386</v>
      </c>
      <c r="E235" t="s">
        <v>1386</v>
      </c>
      <c r="F235" t="s">
        <v>1386</v>
      </c>
      <c r="G235" t="s">
        <v>1387</v>
      </c>
    </row>
    <row r="236" spans="3:7" hidden="1" x14ac:dyDescent="0.25">
      <c r="C236" s="24" t="s">
        <v>1388</v>
      </c>
      <c r="D236" t="s">
        <v>1389</v>
      </c>
      <c r="E236" t="s">
        <v>1390</v>
      </c>
      <c r="F236" t="s">
        <v>1391</v>
      </c>
      <c r="G236" t="s">
        <v>1392</v>
      </c>
    </row>
    <row r="237" spans="3:7" hidden="1" x14ac:dyDescent="0.25">
      <c r="C237" s="24" t="s">
        <v>1393</v>
      </c>
      <c r="D237" t="s">
        <v>1394</v>
      </c>
      <c r="E237" t="s">
        <v>1395</v>
      </c>
      <c r="F237" t="s">
        <v>1396</v>
      </c>
      <c r="G237" t="s">
        <v>1397</v>
      </c>
    </row>
    <row r="238" spans="3:7" hidden="1" x14ac:dyDescent="0.25">
      <c r="C238" s="24" t="s">
        <v>1398</v>
      </c>
      <c r="D238" t="s">
        <v>1399</v>
      </c>
      <c r="E238" t="s">
        <v>1399</v>
      </c>
      <c r="F238" t="s">
        <v>1399</v>
      </c>
      <c r="G238" t="s">
        <v>1399</v>
      </c>
    </row>
    <row r="239" spans="3:7" hidden="1" x14ac:dyDescent="0.25">
      <c r="C239" s="24" t="s">
        <v>1400</v>
      </c>
      <c r="D239" t="s">
        <v>1401</v>
      </c>
      <c r="E239" t="s">
        <v>1402</v>
      </c>
      <c r="F239" t="s">
        <v>1403</v>
      </c>
      <c r="G239" t="s">
        <v>1404</v>
      </c>
    </row>
    <row r="240" spans="3:7" hidden="1" x14ac:dyDescent="0.25">
      <c r="C240" s="24" t="s">
        <v>1405</v>
      </c>
      <c r="D240" t="s">
        <v>1406</v>
      </c>
      <c r="E240" t="s">
        <v>1406</v>
      </c>
      <c r="F240" t="s">
        <v>1406</v>
      </c>
      <c r="G240" t="s">
        <v>1406</v>
      </c>
    </row>
    <row r="241" spans="3:7" hidden="1" x14ac:dyDescent="0.25">
      <c r="C241" s="24" t="s">
        <v>1407</v>
      </c>
      <c r="D241" t="s">
        <v>1408</v>
      </c>
      <c r="E241" t="s">
        <v>1409</v>
      </c>
      <c r="F241" t="s">
        <v>1410</v>
      </c>
      <c r="G241" t="s">
        <v>1411</v>
      </c>
    </row>
    <row r="242" spans="3:7" hidden="1" x14ac:dyDescent="0.25">
      <c r="C242" s="24" t="s">
        <v>1412</v>
      </c>
      <c r="D242" t="s">
        <v>1413</v>
      </c>
      <c r="E242" t="s">
        <v>1413</v>
      </c>
      <c r="F242" t="s">
        <v>1413</v>
      </c>
      <c r="G242" t="s">
        <v>1413</v>
      </c>
    </row>
    <row r="243" spans="3:7" hidden="1" x14ac:dyDescent="0.25">
      <c r="C243" s="24" t="s">
        <v>1414</v>
      </c>
      <c r="D243" t="s">
        <v>1415</v>
      </c>
      <c r="E243" t="s">
        <v>1416</v>
      </c>
      <c r="F243" t="s">
        <v>1417</v>
      </c>
      <c r="G243" t="s">
        <v>1418</v>
      </c>
    </row>
    <row r="244" spans="3:7" hidden="1" x14ac:dyDescent="0.25">
      <c r="C244" s="24" t="s">
        <v>1419</v>
      </c>
      <c r="D244" t="s">
        <v>1420</v>
      </c>
      <c r="E244" t="s">
        <v>1421</v>
      </c>
      <c r="F244" t="s">
        <v>1422</v>
      </c>
      <c r="G244" t="s">
        <v>1423</v>
      </c>
    </row>
    <row r="245" spans="3:7" hidden="1" x14ac:dyDescent="0.25">
      <c r="C245" s="24" t="s">
        <v>1424</v>
      </c>
      <c r="D245" t="s">
        <v>1425</v>
      </c>
      <c r="E245" t="s">
        <v>1425</v>
      </c>
      <c r="F245" t="s">
        <v>1426</v>
      </c>
      <c r="G245" t="s">
        <v>1425</v>
      </c>
    </row>
    <row r="246" spans="3:7" hidden="1" x14ac:dyDescent="0.25">
      <c r="C246" s="24" t="s">
        <v>1427</v>
      </c>
      <c r="D246" t="s">
        <v>1428</v>
      </c>
      <c r="E246" t="s">
        <v>1429</v>
      </c>
      <c r="F246" t="s">
        <v>1430</v>
      </c>
      <c r="G246" t="s">
        <v>1431</v>
      </c>
    </row>
    <row r="247" spans="3:7" hidden="1" x14ac:dyDescent="0.25">
      <c r="C247" s="24" t="s">
        <v>1432</v>
      </c>
      <c r="D247" t="s">
        <v>1433</v>
      </c>
      <c r="E247" t="s">
        <v>1434</v>
      </c>
      <c r="F247" t="s">
        <v>1435</v>
      </c>
      <c r="G247" t="s">
        <v>1436</v>
      </c>
    </row>
    <row r="248" spans="3:7" hidden="1" x14ac:dyDescent="0.25">
      <c r="C248" s="24" t="s">
        <v>1437</v>
      </c>
      <c r="D248" t="s">
        <v>1438</v>
      </c>
      <c r="E248" t="s">
        <v>1439</v>
      </c>
      <c r="F248" t="s">
        <v>1440</v>
      </c>
      <c r="G248" t="s">
        <v>1441</v>
      </c>
    </row>
    <row r="249" spans="3:7" hidden="1" x14ac:dyDescent="0.25">
      <c r="C249" s="24" t="s">
        <v>1442</v>
      </c>
      <c r="D249" t="s">
        <v>1443</v>
      </c>
      <c r="E249" t="s">
        <v>1444</v>
      </c>
      <c r="F249" t="s">
        <v>1445</v>
      </c>
      <c r="G249" t="s">
        <v>1446</v>
      </c>
    </row>
    <row r="250" spans="3:7" hidden="1" x14ac:dyDescent="0.25">
      <c r="C250" s="24" t="s">
        <v>1447</v>
      </c>
      <c r="D250" t="s">
        <v>1448</v>
      </c>
      <c r="E250" t="s">
        <v>1449</v>
      </c>
      <c r="F250" t="s">
        <v>1450</v>
      </c>
      <c r="G250" t="s">
        <v>1451</v>
      </c>
    </row>
    <row r="251" spans="3:7" hidden="1" x14ac:dyDescent="0.25">
      <c r="C251" s="24" t="s">
        <v>1452</v>
      </c>
      <c r="D251" t="s">
        <v>1453</v>
      </c>
      <c r="E251" t="s">
        <v>1454</v>
      </c>
      <c r="F251" t="s">
        <v>1455</v>
      </c>
      <c r="G251" t="s">
        <v>1456</v>
      </c>
    </row>
    <row r="252" spans="3:7" hidden="1" x14ac:dyDescent="0.25">
      <c r="C252" s="24" t="s">
        <v>1457</v>
      </c>
      <c r="D252" t="s">
        <v>1458</v>
      </c>
      <c r="E252" t="s">
        <v>1459</v>
      </c>
      <c r="F252" t="s">
        <v>1460</v>
      </c>
      <c r="G252" t="s">
        <v>1461</v>
      </c>
    </row>
    <row r="253" spans="3:7" hidden="1" x14ac:dyDescent="0.25"/>
    <row r="254" spans="3:7" hidden="1" x14ac:dyDescent="0.25"/>
    <row r="255" spans="3:7" hidden="1" x14ac:dyDescent="0.25">
      <c r="C255" s="23" t="s">
        <v>1462</v>
      </c>
    </row>
    <row r="256" spans="3:7" hidden="1" x14ac:dyDescent="0.25">
      <c r="D256" t="s">
        <v>1463</v>
      </c>
      <c r="E256" t="s">
        <v>1464</v>
      </c>
      <c r="F256" t="s">
        <v>1465</v>
      </c>
      <c r="G256" t="s">
        <v>1466</v>
      </c>
    </row>
    <row r="257" spans="3:7" hidden="1" x14ac:dyDescent="0.25">
      <c r="D257" t="s">
        <v>1467</v>
      </c>
      <c r="E257" t="s">
        <v>1468</v>
      </c>
      <c r="F257" t="s">
        <v>1469</v>
      </c>
      <c r="G257" t="s">
        <v>1470</v>
      </c>
    </row>
    <row r="258" spans="3:7" hidden="1" x14ac:dyDescent="0.25">
      <c r="D258" t="s">
        <v>1471</v>
      </c>
      <c r="E258" t="s">
        <v>1472</v>
      </c>
      <c r="F258" t="s">
        <v>1473</v>
      </c>
      <c r="G258" t="s">
        <v>1474</v>
      </c>
    </row>
    <row r="259" spans="3:7" hidden="1" x14ac:dyDescent="0.25"/>
    <row r="260" spans="3:7" hidden="1" x14ac:dyDescent="0.25"/>
    <row r="261" spans="3:7" hidden="1" x14ac:dyDescent="0.25">
      <c r="C261" s="23" t="s">
        <v>1475</v>
      </c>
    </row>
    <row r="262" spans="3:7" hidden="1" x14ac:dyDescent="0.25">
      <c r="C262" s="24">
        <v>0</v>
      </c>
      <c r="D262" t="s">
        <v>1476</v>
      </c>
      <c r="E262" t="s">
        <v>1477</v>
      </c>
      <c r="F262" t="s">
        <v>1478</v>
      </c>
      <c r="G262" t="s">
        <v>1479</v>
      </c>
    </row>
    <row r="263" spans="3:7" hidden="1" x14ac:dyDescent="0.25">
      <c r="C263" s="24">
        <v>21</v>
      </c>
      <c r="D263" t="s">
        <v>1480</v>
      </c>
      <c r="E263" t="s">
        <v>1481</v>
      </c>
      <c r="F263" t="s">
        <v>1482</v>
      </c>
    </row>
    <row r="264" spans="3:7" hidden="1" x14ac:dyDescent="0.25">
      <c r="C264" s="24">
        <v>22</v>
      </c>
      <c r="D264" t="s">
        <v>1483</v>
      </c>
      <c r="E264" t="s">
        <v>1484</v>
      </c>
      <c r="F264" t="s">
        <v>1485</v>
      </c>
    </row>
    <row r="265" spans="3:7" hidden="1" x14ac:dyDescent="0.25">
      <c r="C265" s="24">
        <v>1</v>
      </c>
      <c r="D265" t="s">
        <v>1486</v>
      </c>
      <c r="E265" t="s">
        <v>172</v>
      </c>
      <c r="F265" t="s">
        <v>1487</v>
      </c>
      <c r="G265" t="s">
        <v>1486</v>
      </c>
    </row>
    <row r="266" spans="3:7" hidden="1" x14ac:dyDescent="0.25">
      <c r="C266" s="24">
        <v>2</v>
      </c>
      <c r="D266" t="s">
        <v>1488</v>
      </c>
      <c r="E266" t="s">
        <v>1489</v>
      </c>
      <c r="F266" t="s">
        <v>1490</v>
      </c>
      <c r="G266" t="s">
        <v>1488</v>
      </c>
    </row>
    <row r="267" spans="3:7" hidden="1" x14ac:dyDescent="0.25">
      <c r="C267" s="24">
        <v>3</v>
      </c>
      <c r="D267" t="s">
        <v>1491</v>
      </c>
      <c r="E267" t="s">
        <v>1492</v>
      </c>
      <c r="F267" t="s">
        <v>1493</v>
      </c>
      <c r="G267" t="s">
        <v>1491</v>
      </c>
    </row>
    <row r="268" spans="3:7" hidden="1" x14ac:dyDescent="0.25">
      <c r="C268" s="24">
        <v>4</v>
      </c>
      <c r="D268" t="s">
        <v>1494</v>
      </c>
      <c r="E268" t="s">
        <v>123</v>
      </c>
      <c r="F268" t="s">
        <v>1495</v>
      </c>
      <c r="G268" t="s">
        <v>1494</v>
      </c>
    </row>
    <row r="269" spans="3:7" hidden="1" x14ac:dyDescent="0.25">
      <c r="C269" s="24">
        <v>5</v>
      </c>
      <c r="D269" t="s">
        <v>1496</v>
      </c>
      <c r="E269" t="s">
        <v>105</v>
      </c>
      <c r="F269" t="s">
        <v>1497</v>
      </c>
      <c r="G269" t="s">
        <v>1496</v>
      </c>
    </row>
    <row r="270" spans="3:7" hidden="1" x14ac:dyDescent="0.25">
      <c r="C270" s="24">
        <v>6</v>
      </c>
      <c r="D270" t="s">
        <v>1498</v>
      </c>
      <c r="E270" t="s">
        <v>1499</v>
      </c>
      <c r="F270" t="s">
        <v>1500</v>
      </c>
      <c r="G270" t="s">
        <v>1498</v>
      </c>
    </row>
    <row r="271" spans="3:7" hidden="1" x14ac:dyDescent="0.25">
      <c r="C271" s="23" t="s">
        <v>1501</v>
      </c>
    </row>
    <row r="272" spans="3:7" hidden="1" x14ac:dyDescent="0.25">
      <c r="C272" s="24">
        <v>1</v>
      </c>
      <c r="D272" t="s">
        <v>1474</v>
      </c>
      <c r="E272" t="s">
        <v>148</v>
      </c>
      <c r="F272" t="s">
        <v>1502</v>
      </c>
      <c r="G272" t="s">
        <v>1503</v>
      </c>
    </row>
    <row r="273" spans="3:7" hidden="1" x14ac:dyDescent="0.25">
      <c r="C273" s="24">
        <v>12</v>
      </c>
      <c r="D273" t="s">
        <v>1504</v>
      </c>
      <c r="E273" t="s">
        <v>16</v>
      </c>
      <c r="F273" t="s">
        <v>1505</v>
      </c>
      <c r="G273" t="s">
        <v>1470</v>
      </c>
    </row>
    <row r="274" spans="3:7" hidden="1" x14ac:dyDescent="0.25">
      <c r="C274" s="24">
        <v>13</v>
      </c>
      <c r="D274" t="s">
        <v>1474</v>
      </c>
      <c r="E274" t="s">
        <v>18</v>
      </c>
      <c r="F274" t="s">
        <v>1506</v>
      </c>
      <c r="G274" t="s">
        <v>1474</v>
      </c>
    </row>
    <row r="275" spans="3:7" hidden="1" x14ac:dyDescent="0.25">
      <c r="C275" s="24">
        <v>14</v>
      </c>
      <c r="D275" t="s">
        <v>151</v>
      </c>
      <c r="E275" t="s">
        <v>151</v>
      </c>
      <c r="F275" t="s">
        <v>151</v>
      </c>
      <c r="G275" t="s">
        <v>151</v>
      </c>
    </row>
    <row r="276" spans="3:7" hidden="1" x14ac:dyDescent="0.25">
      <c r="C276" s="24">
        <v>15</v>
      </c>
      <c r="D276" t="s">
        <v>1507</v>
      </c>
      <c r="E276" t="s">
        <v>152</v>
      </c>
      <c r="F276" t="s">
        <v>1508</v>
      </c>
      <c r="G276" t="s">
        <v>1507</v>
      </c>
    </row>
    <row r="277" spans="3:7" hidden="1" x14ac:dyDescent="0.25"/>
    <row r="278" spans="3:7" hidden="1" x14ac:dyDescent="0.25"/>
    <row r="279" spans="3:7" hidden="1" x14ac:dyDescent="0.25"/>
    <row r="280" spans="3:7" hidden="1" x14ac:dyDescent="0.25"/>
    <row r="281" spans="3:7" hidden="1" x14ac:dyDescent="0.25"/>
    <row r="282" spans="3:7" hidden="1" x14ac:dyDescent="0.25"/>
    <row r="283" spans="3:7" hidden="1" x14ac:dyDescent="0.25"/>
    <row r="284" spans="3:7" hidden="1" x14ac:dyDescent="0.25"/>
    <row r="285" spans="3:7" hidden="1" x14ac:dyDescent="0.25"/>
    <row r="286" spans="3:7" hidden="1" x14ac:dyDescent="0.25"/>
    <row r="287" spans="3:7" hidden="1" x14ac:dyDescent="0.25"/>
    <row r="288" spans="3:7" hidden="1" x14ac:dyDescent="0.25"/>
    <row r="289" spans="3:7" hidden="1" x14ac:dyDescent="0.25"/>
    <row r="290" spans="3:7" hidden="1" x14ac:dyDescent="0.25"/>
    <row r="291" spans="3:7" hidden="1" x14ac:dyDescent="0.25"/>
    <row r="292" spans="3:7" hidden="1" x14ac:dyDescent="0.25"/>
    <row r="293" spans="3:7" hidden="1" x14ac:dyDescent="0.25"/>
    <row r="294" spans="3:7" hidden="1" x14ac:dyDescent="0.25"/>
    <row r="295" spans="3:7" hidden="1" x14ac:dyDescent="0.25"/>
    <row r="296" spans="3:7" hidden="1" x14ac:dyDescent="0.25"/>
    <row r="297" spans="3:7" hidden="1" x14ac:dyDescent="0.25"/>
    <row r="298" spans="3:7" hidden="1" x14ac:dyDescent="0.25"/>
    <row r="299" spans="3:7" hidden="1" x14ac:dyDescent="0.25"/>
    <row r="300" spans="3:7" hidden="1" x14ac:dyDescent="0.25"/>
    <row r="301" spans="3:7" hidden="1" x14ac:dyDescent="0.25">
      <c r="C301" s="23" t="s">
        <v>1509</v>
      </c>
    </row>
    <row r="302" spans="3:7" hidden="1" x14ac:dyDescent="0.25">
      <c r="C302" s="24">
        <v>1</v>
      </c>
      <c r="D302" s="34" t="str">
        <f>IF('Audit Info'!$E$1="Deutsch",'Source PD'!E302,'Source PD'!F302)</f>
        <v>Entreprise</v>
      </c>
      <c r="E302" t="s">
        <v>27</v>
      </c>
      <c r="F302" t="s">
        <v>1511</v>
      </c>
      <c r="G302" t="s">
        <v>1510</v>
      </c>
    </row>
    <row r="303" spans="3:7" hidden="1" x14ac:dyDescent="0.25">
      <c r="C303" s="24">
        <v>12</v>
      </c>
      <c r="D303" s="34" t="str">
        <f>IF('Audit Info'!$E$1="Deutsch",'Source PD'!E303,'Source PD'!F303)</f>
        <v>Contact</v>
      </c>
      <c r="E303" t="s">
        <v>41</v>
      </c>
      <c r="F303" t="s">
        <v>1512</v>
      </c>
      <c r="G303" t="s">
        <v>1512</v>
      </c>
    </row>
    <row r="304" spans="3:7" hidden="1" x14ac:dyDescent="0.25">
      <c r="C304" s="24">
        <v>19</v>
      </c>
      <c r="D304" s="34" t="str">
        <f>IF('Audit Info'!$E$1="Deutsch",'Source PD'!E304,'Source PD'!F304)</f>
        <v>Audit</v>
      </c>
      <c r="E304" t="s">
        <v>48</v>
      </c>
      <c r="F304" t="s">
        <v>48</v>
      </c>
      <c r="G304" t="s">
        <v>48</v>
      </c>
    </row>
    <row r="305" spans="3:7" hidden="1" x14ac:dyDescent="0.25">
      <c r="C305" s="24">
        <v>27</v>
      </c>
      <c r="D305" s="34" t="str">
        <f>IF('Audit Info'!$E$1="Deutsch",'Source PD'!E305,'Source PD'!F305)</f>
        <v>Remarques</v>
      </c>
      <c r="E305" t="s">
        <v>58</v>
      </c>
      <c r="F305" t="s">
        <v>1514</v>
      </c>
      <c r="G305" t="s">
        <v>1513</v>
      </c>
    </row>
    <row r="306" spans="3:7" hidden="1" x14ac:dyDescent="0.25"/>
    <row r="307" spans="3:7" hidden="1" x14ac:dyDescent="0.25"/>
    <row r="308" spans="3:7" hidden="1" x14ac:dyDescent="0.25">
      <c r="C308" s="23" t="s">
        <v>1515</v>
      </c>
    </row>
    <row r="309" spans="3:7" hidden="1" x14ac:dyDescent="0.25">
      <c r="C309" s="24">
        <v>2</v>
      </c>
      <c r="D309" s="34" t="str">
        <f>IF('Audit Info'!$E$1="Deutsch",'Source PD'!E309,'Source PD'!F309)</f>
        <v>N° d'enregistrement</v>
      </c>
      <c r="E309" t="s">
        <v>28</v>
      </c>
      <c r="F309" t="s">
        <v>1516</v>
      </c>
    </row>
    <row r="310" spans="3:7" hidden="1" x14ac:dyDescent="0.25">
      <c r="C310" s="24">
        <v>4</v>
      </c>
      <c r="D310" s="34" t="str">
        <f>IF('Audit Info'!$E$1="Deutsch",'Source PD'!E310,'Source PD'!F310)</f>
        <v>Nom</v>
      </c>
      <c r="E310" t="s">
        <v>32</v>
      </c>
      <c r="F310" t="s">
        <v>1517</v>
      </c>
    </row>
    <row r="311" spans="3:7" hidden="1" x14ac:dyDescent="0.25">
      <c r="C311" s="24">
        <v>5</v>
      </c>
      <c r="D311" s="34" t="str">
        <f>IF('Audit Info'!$E$1="Deutsch",'Source PD'!E311,'Source PD'!F311)</f>
        <v>Adresse</v>
      </c>
      <c r="E311" t="s">
        <v>33</v>
      </c>
      <c r="F311" t="s">
        <v>33</v>
      </c>
    </row>
    <row r="312" spans="3:7" hidden="1" x14ac:dyDescent="0.25">
      <c r="C312" s="24">
        <v>6</v>
      </c>
      <c r="D312" s="34" t="str">
        <f>IF('Audit Info'!$E$1="Deutsch",'Source PD'!E312,'Source PD'!F312)</f>
        <v>Code postal</v>
      </c>
      <c r="E312" t="s">
        <v>34</v>
      </c>
      <c r="F312" t="s">
        <v>1518</v>
      </c>
    </row>
    <row r="313" spans="3:7" hidden="1" x14ac:dyDescent="0.25">
      <c r="C313" s="24">
        <v>7</v>
      </c>
      <c r="D313" s="34" t="str">
        <f>IF('Audit Info'!$E$1="Deutsch",'Source PD'!E313,'Source PD'!F313)</f>
        <v>Lieu</v>
      </c>
      <c r="E313" t="s">
        <v>35</v>
      </c>
      <c r="F313" t="s">
        <v>1519</v>
      </c>
    </row>
    <row r="314" spans="3:7" hidden="1" x14ac:dyDescent="0.25">
      <c r="C314" s="24">
        <v>8</v>
      </c>
      <c r="D314" s="34" t="str">
        <f>IF('Audit Info'!$E$1="Deutsch",'Source PD'!E314,'Source PD'!F314)</f>
        <v>Canton</v>
      </c>
      <c r="E314" t="s">
        <v>36</v>
      </c>
      <c r="F314" t="s">
        <v>1520</v>
      </c>
    </row>
    <row r="315" spans="3:7" hidden="1" x14ac:dyDescent="0.25">
      <c r="C315" s="24">
        <v>9</v>
      </c>
      <c r="D315" s="34" t="str">
        <f>IF('Audit Info'!$E$1="Deutsch",'Source PD'!E315,'Source PD'!F315)</f>
        <v>Type d'exploitation</v>
      </c>
      <c r="E315" t="s">
        <v>37</v>
      </c>
      <c r="F315" t="s">
        <v>1521</v>
      </c>
    </row>
    <row r="316" spans="3:7" hidden="1" x14ac:dyDescent="0.25">
      <c r="C316" s="24">
        <v>10</v>
      </c>
      <c r="D316" s="34" t="str">
        <f>IF('Audit Info'!$E$1="Deutsch",'Source PD'!E316,'Source PD'!F316)</f>
        <v>Surface des cultures</v>
      </c>
      <c r="E316" t="s">
        <v>38</v>
      </c>
      <c r="F316" s="22" t="s">
        <v>2204</v>
      </c>
    </row>
    <row r="317" spans="3:7" hidden="1" x14ac:dyDescent="0.25">
      <c r="C317" s="24">
        <v>13</v>
      </c>
      <c r="D317" s="34" t="str">
        <f>IF('Audit Info'!$E$1="Deutsch",'Source PD'!E317,'Source PD'!F317)</f>
        <v>Prénom</v>
      </c>
      <c r="E317" t="s">
        <v>42</v>
      </c>
      <c r="F317" t="s">
        <v>1522</v>
      </c>
    </row>
    <row r="318" spans="3:7" hidden="1" x14ac:dyDescent="0.25">
      <c r="C318" s="24">
        <v>14</v>
      </c>
      <c r="D318" s="34" t="str">
        <f>IF('Audit Info'!$E$1="Deutsch",'Source PD'!E318,'Source PD'!F318)</f>
        <v>Nom</v>
      </c>
      <c r="E318" t="s">
        <v>43</v>
      </c>
      <c r="F318" t="s">
        <v>1517</v>
      </c>
      <c r="G318" t="s">
        <v>1523</v>
      </c>
    </row>
    <row r="319" spans="3:7" hidden="1" x14ac:dyDescent="0.25">
      <c r="C319" s="24">
        <v>15</v>
      </c>
      <c r="D319" s="34" t="str">
        <f>IF('Audit Info'!$E$1="Deutsch",'Source PD'!E319,'Source PD'!F319)</f>
        <v>Fonction</v>
      </c>
      <c r="E319" t="s">
        <v>44</v>
      </c>
      <c r="F319" t="s">
        <v>1524</v>
      </c>
    </row>
    <row r="320" spans="3:7" hidden="1" x14ac:dyDescent="0.25">
      <c r="C320" s="24">
        <v>16</v>
      </c>
      <c r="D320" s="34" t="str">
        <f>IF('Audit Info'!$E$1="Deutsch",'Source PD'!E320,'Source PD'!F320)</f>
        <v>Téléphone</v>
      </c>
      <c r="E320" t="s">
        <v>45</v>
      </c>
      <c r="F320" t="s">
        <v>1525</v>
      </c>
    </row>
    <row r="321" spans="3:6" hidden="1" x14ac:dyDescent="0.25">
      <c r="C321" s="24">
        <v>17</v>
      </c>
      <c r="D321" s="34" t="str">
        <f>IF('Audit Info'!$E$1="Deutsch",'Source PD'!E321,'Source PD'!F321)</f>
        <v>Mobile</v>
      </c>
      <c r="E321" t="s">
        <v>46</v>
      </c>
      <c r="F321" t="s">
        <v>1526</v>
      </c>
    </row>
    <row r="322" spans="3:6" hidden="1" x14ac:dyDescent="0.25">
      <c r="C322" s="24">
        <v>18</v>
      </c>
      <c r="D322" s="34" t="str">
        <f>IF('Audit Info'!$E$1="Deutsch",'Source PD'!E322,'Source PD'!F322)</f>
        <v>e-mail</v>
      </c>
      <c r="E322" t="s">
        <v>47</v>
      </c>
      <c r="F322" t="s">
        <v>47</v>
      </c>
    </row>
    <row r="323" spans="3:6" hidden="1" x14ac:dyDescent="0.25">
      <c r="C323" s="24">
        <v>20</v>
      </c>
      <c r="D323" s="34" t="str">
        <f>IF('Audit Info'!$E$1="Deutsch",'Source PD'!E323,'Source PD'!F323)</f>
        <v>Standards</v>
      </c>
      <c r="E323" t="s">
        <v>49</v>
      </c>
      <c r="F323" t="s">
        <v>49</v>
      </c>
    </row>
    <row r="324" spans="3:6" hidden="1" x14ac:dyDescent="0.25">
      <c r="C324" s="24">
        <v>21</v>
      </c>
      <c r="D324" s="34" t="str">
        <f>IF('Audit Info'!$E$1="Deutsch",'Source PD'!E324,'Source PD'!F324)</f>
        <v>Audités</v>
      </c>
      <c r="E324" t="s">
        <v>52</v>
      </c>
      <c r="F324" t="s">
        <v>1527</v>
      </c>
    </row>
    <row r="325" spans="3:6" hidden="1" x14ac:dyDescent="0.25">
      <c r="C325" s="24">
        <v>24</v>
      </c>
      <c r="D325" s="34" t="str">
        <f>IF('Audit Info'!$E$1="Deutsch",'Source PD'!E325,'Source PD'!F325)</f>
        <v>Inspecteur</v>
      </c>
      <c r="E325" t="s">
        <v>53</v>
      </c>
      <c r="F325" t="s">
        <v>1528</v>
      </c>
    </row>
    <row r="326" spans="3:6" hidden="1" x14ac:dyDescent="0.25">
      <c r="C326" s="24">
        <v>25</v>
      </c>
      <c r="D326" s="34" t="str">
        <f>IF('Audit Info'!$E$1="Deutsch",'Source PD'!E326,'Source PD'!F326)</f>
        <v>Tél. Inspecteur</v>
      </c>
      <c r="E326" s="22" t="s">
        <v>55</v>
      </c>
      <c r="F326" s="7" t="s">
        <v>1529</v>
      </c>
    </row>
    <row r="327" spans="3:6" hidden="1" x14ac:dyDescent="0.25">
      <c r="C327" s="24">
        <v>26</v>
      </c>
      <c r="D327" s="34" t="str">
        <f>IF('Audit Info'!$E$1="Deutsch",'Source PD'!E327,'Source PD'!F327)</f>
        <v>Non-conformité(s)</v>
      </c>
      <c r="E327" s="22" t="s">
        <v>57</v>
      </c>
      <c r="F327" s="7" t="s">
        <v>1530</v>
      </c>
    </row>
    <row r="328" spans="3:6" ht="45" hidden="1" x14ac:dyDescent="0.25">
      <c r="C328" s="24">
        <v>29</v>
      </c>
      <c r="D328" s="34" t="str">
        <f>IF('Audit Info'!$E$1="Deutsch",'Source PD'!E328,'Source PD'!F328)</f>
        <v xml:space="preserve">Les signataires confirment avec leur signature l'exactitude des informations faites dans cette checkliste.  </v>
      </c>
      <c r="E328" s="22" t="s">
        <v>59</v>
      </c>
      <c r="F328" s="22" t="s">
        <v>1531</v>
      </c>
    </row>
    <row r="329" spans="3:6" ht="30" hidden="1" x14ac:dyDescent="0.25">
      <c r="C329" s="24">
        <v>30</v>
      </c>
      <c r="D329" s="34" t="str">
        <f>IF('Audit Info'!$E$1="Deutsch",'Source PD'!E329,'Source PD'!F329)</f>
        <v>Signature 
exploitation</v>
      </c>
      <c r="E329" t="s">
        <v>60</v>
      </c>
      <c r="F329" s="22" t="s">
        <v>1532</v>
      </c>
    </row>
    <row r="330" spans="3:6" ht="30" hidden="1" x14ac:dyDescent="0.25">
      <c r="C330" s="24">
        <v>31</v>
      </c>
      <c r="D330" s="34" t="str">
        <f>IF('Audit Info'!$E$1="Deutsch",'Source PD'!E330,'Source PD'!F330)</f>
        <v>Signature 
inspecteur</v>
      </c>
      <c r="E330" s="22" t="s">
        <v>61</v>
      </c>
      <c r="F330" s="22" t="s">
        <v>1533</v>
      </c>
    </row>
    <row r="331" spans="3:6" hidden="1" x14ac:dyDescent="0.25">
      <c r="D331" s="34" t="str">
        <f>IF('Audit Info'!$E$1="Deutsch",'Source PD'!E331,'Source PD'!F331)</f>
        <v>Exploitation avec production</v>
      </c>
      <c r="E331" s="22" t="s">
        <v>1468</v>
      </c>
      <c r="F331" s="22" t="s">
        <v>1469</v>
      </c>
    </row>
    <row r="332" spans="3:6" hidden="1" x14ac:dyDescent="0.25">
      <c r="D332" s="34" t="str">
        <f>IF('Audit Info'!$E$1="Deutsch",'Source PD'!E332,'Source PD'!F332)</f>
        <v>Exploitation sans production (entreprise commerciale)</v>
      </c>
      <c r="E332" s="22" t="s">
        <v>1472</v>
      </c>
      <c r="F332" s="22" t="s">
        <v>1473</v>
      </c>
    </row>
    <row r="333" spans="3:6" hidden="1" x14ac:dyDescent="0.25">
      <c r="D333" s="34"/>
      <c r="E333" s="22"/>
      <c r="F333" s="22"/>
    </row>
    <row r="334" spans="3:6" hidden="1" x14ac:dyDescent="0.25">
      <c r="D334" s="34"/>
      <c r="E334" s="22"/>
      <c r="F334" s="22"/>
    </row>
    <row r="335" spans="3:6" hidden="1" x14ac:dyDescent="0.25">
      <c r="C335" s="23" t="s">
        <v>1534</v>
      </c>
    </row>
    <row r="336" spans="3:6" hidden="1" x14ac:dyDescent="0.25">
      <c r="C336" s="24">
        <v>3</v>
      </c>
      <c r="D336" s="34" t="str">
        <f>IF('Audit Info'!$E$1="Deutsch",'Source PD'!E336,'Source PD'!F336)</f>
        <v>Exploitation:</v>
      </c>
      <c r="E336" t="s">
        <v>30</v>
      </c>
      <c r="F336" t="s">
        <v>1535</v>
      </c>
    </row>
    <row r="337" spans="3:6" hidden="1" x14ac:dyDescent="0.25">
      <c r="C337" s="24">
        <v>10</v>
      </c>
      <c r="D337" s="34" t="str">
        <f>IF('Audit Info'!$E$1="Deutsch",'Source PD'!E337,'Source PD'!F337)</f>
        <v>production en pleine terre</v>
      </c>
      <c r="E337" s="22" t="s">
        <v>39</v>
      </c>
      <c r="F337" t="s">
        <v>1536</v>
      </c>
    </row>
    <row r="338" spans="3:6" hidden="1" x14ac:dyDescent="0.25">
      <c r="C338" s="24">
        <v>11</v>
      </c>
      <c r="D338" s="34" t="str">
        <f>IF('Audit Info'!$E$1="Deutsch",'Source PD'!E338,'Source PD'!F338)</f>
        <v>production sous abri</v>
      </c>
      <c r="E338" t="s">
        <v>40</v>
      </c>
      <c r="F338" t="s">
        <v>1537</v>
      </c>
    </row>
    <row r="339" spans="3:6" hidden="1" x14ac:dyDescent="0.25"/>
    <row r="340" spans="3:6" hidden="1" x14ac:dyDescent="0.25">
      <c r="C340" s="23" t="s">
        <v>1538</v>
      </c>
    </row>
    <row r="341" spans="3:6" ht="45" hidden="1" x14ac:dyDescent="0.25">
      <c r="C341" s="24">
        <v>3</v>
      </c>
      <c r="D341" s="35" t="str">
        <f>IF('Audit Info'!$E$1="Deutsch",'Source PD'!E341,'Source PD'!F341)</f>
        <v xml:space="preserve">Adresse postale / Lieu principal
 </v>
      </c>
      <c r="E341" s="22" t="s">
        <v>31</v>
      </c>
      <c r="F341" s="22" t="s">
        <v>1539</v>
      </c>
    </row>
    <row r="342" spans="3:6" ht="30" hidden="1" x14ac:dyDescent="0.25">
      <c r="D342" s="35" t="str">
        <f>IF('Audit Info'!$E$1="Deutsch",'Source PD'!E342,'Source PD'!F342)</f>
        <v>(égale à l'adresse de l'exploitation)</v>
      </c>
      <c r="E342" s="22" t="s">
        <v>1464</v>
      </c>
      <c r="F342" s="22" t="s">
        <v>1465</v>
      </c>
    </row>
    <row r="343" spans="3:6" hidden="1" x14ac:dyDescent="0.25">
      <c r="C343" s="24">
        <v>20</v>
      </c>
      <c r="D343" s="35" t="str">
        <f>IF('Audit Info'!$E$1="Deutsch",'Source PD'!E343,'Source PD'!F343)</f>
        <v>Type</v>
      </c>
      <c r="E343" t="s">
        <v>50</v>
      </c>
      <c r="F343" t="s">
        <v>1540</v>
      </c>
    </row>
    <row r="344" spans="3:6" hidden="1" x14ac:dyDescent="0.25">
      <c r="C344" s="24">
        <v>21</v>
      </c>
      <c r="D344" s="35" t="str">
        <f>IF('Audit Info'!$E$1="Deutsch",'Source PD'!E344,'Source PD'!F344)</f>
        <v>Fonction</v>
      </c>
      <c r="E344" t="s">
        <v>44</v>
      </c>
      <c r="F344" t="s">
        <v>1524</v>
      </c>
    </row>
    <row r="345" spans="3:6" hidden="1" x14ac:dyDescent="0.25">
      <c r="C345" s="24">
        <v>24</v>
      </c>
      <c r="D345" s="35" t="str">
        <f>IF('Audit Info'!$E$1="Deutsch",'Source PD'!E345,'Source PD'!F345)</f>
        <v>Date</v>
      </c>
      <c r="E345" t="s">
        <v>54</v>
      </c>
      <c r="F345" t="s">
        <v>240</v>
      </c>
    </row>
    <row r="346" spans="3:6" hidden="1" x14ac:dyDescent="0.25">
      <c r="C346" s="24">
        <v>25</v>
      </c>
      <c r="D346" s="35" t="str">
        <f>IF('Audit Info'!$E$1="Deutsch",'Source PD'!E346,'Source PD'!F346)</f>
        <v>Durée [h]</v>
      </c>
      <c r="E346" t="s">
        <v>56</v>
      </c>
      <c r="F346" t="s">
        <v>1541</v>
      </c>
    </row>
    <row r="347" spans="3:6" hidden="1" x14ac:dyDescent="0.25"/>
    <row r="348" spans="3:6" hidden="1" x14ac:dyDescent="0.25"/>
    <row r="349" spans="3:6" hidden="1" x14ac:dyDescent="0.25">
      <c r="C349" s="23" t="s">
        <v>1542</v>
      </c>
    </row>
    <row r="350" spans="3:6" ht="30" hidden="1" x14ac:dyDescent="0.25">
      <c r="C350" s="24">
        <v>20</v>
      </c>
      <c r="D350" s="35" t="str">
        <f>IF('Audit Info'!$E$1="Deutsch",'Source PD'!E350,'Source PD'!F350)</f>
        <v>Auto-contrôle
Audit externe</v>
      </c>
      <c r="E350" s="22" t="s">
        <v>51</v>
      </c>
      <c r="F350" s="22" t="s">
        <v>1543</v>
      </c>
    </row>
    <row r="351" spans="3:6" hidden="1" x14ac:dyDescent="0.25"/>
    <row r="352" spans="3:6" hidden="1" x14ac:dyDescent="0.25"/>
    <row r="353" spans="3:12" hidden="1" x14ac:dyDescent="0.25">
      <c r="C353" s="23" t="s">
        <v>1544</v>
      </c>
    </row>
    <row r="354" spans="3:12" hidden="1" x14ac:dyDescent="0.25">
      <c r="C354" s="24">
        <v>1</v>
      </c>
      <c r="D354" s="34" t="str">
        <f>IF('Audit Info'!$E$1="Deutsch",'Source PD'!E354,'Source PD'!F354)</f>
        <v>Résultat de la checkliste SwissGAP horticulture</v>
      </c>
      <c r="E354" s="22" t="s">
        <v>470</v>
      </c>
      <c r="F354" s="22" t="s">
        <v>1545</v>
      </c>
    </row>
    <row r="355" spans="3:12" hidden="1" x14ac:dyDescent="0.25">
      <c r="C355" s="24">
        <v>3</v>
      </c>
      <c r="D355" s="34" t="str">
        <f>IF('Audit Info'!$E$1="Deutsch",'Source PD'!E355,'Source PD'!F355)</f>
        <v>Exploitation:</v>
      </c>
      <c r="E355" t="s">
        <v>30</v>
      </c>
      <c r="F355" t="s">
        <v>1535</v>
      </c>
    </row>
    <row r="356" spans="3:12" hidden="1" x14ac:dyDescent="0.25">
      <c r="C356" s="24">
        <v>5</v>
      </c>
      <c r="D356" s="34" t="str">
        <f>IF('Audit Info'!$E$1="Deutsch",'Source PD'!E356,'Source PD'!F356)</f>
        <v>Version informatique:</v>
      </c>
      <c r="E356" t="s">
        <v>471</v>
      </c>
      <c r="F356" t="s">
        <v>1546</v>
      </c>
    </row>
    <row r="357" spans="3:12" hidden="1" x14ac:dyDescent="0.25">
      <c r="C357" s="24">
        <v>6</v>
      </c>
      <c r="D357" s="34" t="str">
        <f>IF('Audit Info'!$E$1="Deutsch",'Source PD'!E357,'Source PD'!F357)</f>
        <v>Dans la checkliste informatique le résultat est calculé automatiquement.</v>
      </c>
      <c r="E357" s="22" t="s">
        <v>472</v>
      </c>
      <c r="F357" t="s">
        <v>1547</v>
      </c>
    </row>
    <row r="358" spans="3:12" hidden="1" x14ac:dyDescent="0.25">
      <c r="C358" s="24">
        <v>8</v>
      </c>
      <c r="D358" s="34" t="str">
        <f>IF('Audit Info'!$E$1="Deutsch",'Source PD'!E358,'Source PD'!F358)</f>
        <v>Version sur papier:</v>
      </c>
      <c r="E358" t="s">
        <v>473</v>
      </c>
      <c r="F358" t="s">
        <v>1548</v>
      </c>
      <c r="L358" t="s">
        <v>1549</v>
      </c>
    </row>
    <row r="359" spans="3:12" hidden="1" x14ac:dyDescent="0.25">
      <c r="C359" s="24">
        <v>9</v>
      </c>
      <c r="D359" s="34" t="str">
        <f>IF('Audit Info'!$E$1="Deutsch",'Source PD'!E359,'Source PD'!F359)</f>
        <v>Avec la version sur papier, il faut procéder comme suit:</v>
      </c>
      <c r="E359" s="22" t="s">
        <v>474</v>
      </c>
      <c r="F359" t="s">
        <v>1550</v>
      </c>
    </row>
    <row r="360" spans="3:12" ht="225" hidden="1" x14ac:dyDescent="0.25">
      <c r="C360" s="24">
        <v>10</v>
      </c>
      <c r="D360" s="34" t="str">
        <f>IF('Audit Info'!$E$1="Deutsch",'Source PD'!E360,'Source PD'!F360)</f>
        <v>1. Condition: La checkliste est remplie complètement 
2. Pour chaque niveau d'exigence (exigences majeures, exigences mineures, recommandations), additioner le nombre de points de contrôle 
   "non applicable" et introduire dans la colonne (B) du tableau ci-dessous.
3. Soustraire le nombre des points de contrôle "non applicable" (B) du total des critères (A) et introduire le résultat dans la colonne (C). 
4. Pour chaque niveau d'exigence, additionner le nombre de points de contrôle avec réponse "non" et introduire le résultat dans la colonne (D).
5. Soustraire le nombre de points de contrôle avec réponse "non" (D) du total des critères applicables (C) et diviser le résultat par celui des 
    critères applicables (C). 
6. Introduire le résultat dans la colonne "niveau de conformité atteint" (E) et le comparer avec le niveau de conformité exigé.</v>
      </c>
      <c r="E360" s="22" t="s">
        <v>475</v>
      </c>
      <c r="F360" s="22" t="s">
        <v>1551</v>
      </c>
    </row>
    <row r="361" spans="3:12" hidden="1" x14ac:dyDescent="0.25">
      <c r="C361" s="24">
        <v>12</v>
      </c>
      <c r="D361" s="34" t="str">
        <f>IF('Audit Info'!$E$1="Deutsch",'Source PD'!E361,'Source PD'!F361)</f>
        <v>Niveau</v>
      </c>
      <c r="E361" t="s">
        <v>476</v>
      </c>
      <c r="F361" t="s">
        <v>149</v>
      </c>
    </row>
    <row r="362" spans="3:12" ht="30" hidden="1" x14ac:dyDescent="0.25">
      <c r="C362" s="24">
        <v>13</v>
      </c>
      <c r="D362" s="34" t="str">
        <f>IF('Audit Info'!$E$1="Deutsch",'Source PD'!E362,'Source PD'!F362)</f>
        <v>Exigences majeures</v>
      </c>
      <c r="E362" s="22" t="s">
        <v>484</v>
      </c>
      <c r="F362" t="s">
        <v>1552</v>
      </c>
    </row>
    <row r="363" spans="3:12" ht="30" hidden="1" x14ac:dyDescent="0.25">
      <c r="C363" s="24">
        <v>14</v>
      </c>
      <c r="D363" s="34" t="str">
        <f>IF('Audit Info'!$E$1="Deutsch",'Source PD'!E363,'Source PD'!F363)</f>
        <v>Exigences mineures</v>
      </c>
      <c r="E363" s="22" t="s">
        <v>485</v>
      </c>
      <c r="F363" t="s">
        <v>1553</v>
      </c>
    </row>
    <row r="364" spans="3:12" hidden="1" x14ac:dyDescent="0.25">
      <c r="C364" s="24">
        <v>15</v>
      </c>
      <c r="D364" s="34" t="str">
        <f>IF('Audit Info'!$E$1="Deutsch",'Source PD'!E364,'Source PD'!F364)</f>
        <v>Recommandations:</v>
      </c>
      <c r="E364" t="s">
        <v>486</v>
      </c>
      <c r="F364" t="s">
        <v>1554</v>
      </c>
    </row>
    <row r="365" spans="3:12" hidden="1" x14ac:dyDescent="0.25">
      <c r="C365" s="24">
        <v>16</v>
      </c>
      <c r="D365" s="34" t="str">
        <f>IF('Audit Info'!$E$1="Deutsch",'Source PD'!E365,'Source PD'!F365)</f>
        <v>Total</v>
      </c>
      <c r="E365" t="s">
        <v>488</v>
      </c>
      <c r="F365" t="s">
        <v>488</v>
      </c>
    </row>
    <row r="366" spans="3:12" hidden="1" x14ac:dyDescent="0.25">
      <c r="C366" s="24">
        <v>19</v>
      </c>
      <c r="D366" s="34" t="str">
        <f>IF('Audit Info'!$E$1="Deutsch",'Source PD'!E366,'Source PD'!F366)</f>
        <v>Interprétation des résultats:</v>
      </c>
      <c r="E366" t="s">
        <v>489</v>
      </c>
      <c r="F366" t="s">
        <v>1555</v>
      </c>
    </row>
    <row r="367" spans="3:12" hidden="1" x14ac:dyDescent="0.25">
      <c r="C367" s="24">
        <v>20</v>
      </c>
      <c r="D367" s="34" t="str">
        <f>IF('Audit Info'!$E$1="Deutsch",'Source PD'!E367,'Source PD'!F367)</f>
        <v>Exigences majeures:</v>
      </c>
      <c r="E367" t="s">
        <v>490</v>
      </c>
      <c r="F367" t="s">
        <v>1556</v>
      </c>
    </row>
    <row r="368" spans="3:12" hidden="1" x14ac:dyDescent="0.25">
      <c r="C368" s="24">
        <v>21</v>
      </c>
      <c r="D368" s="34" t="str">
        <f>IF('Audit Info'!$E$1="Deutsch",'Source PD'!E368,'Source PD'!F368)</f>
        <v>Si le niveau de conformité atteint est en dessous du niveau de conformité exigé de 100%, des mesures correctives doivent être implementées pour tous les points de contrôle non conformes. Lors d'une re-certification, le délai disponible pour une correction s'élève au maximum à 28 jours.</v>
      </c>
      <c r="E368" t="s">
        <v>491</v>
      </c>
      <c r="F368" t="s">
        <v>1557</v>
      </c>
    </row>
    <row r="369" spans="3:6" hidden="1" x14ac:dyDescent="0.25">
      <c r="C369" s="24">
        <v>22</v>
      </c>
      <c r="D369" s="34" t="str">
        <f>IF('Audit Info'!$E$1="Deutsch",'Source PD'!E369,'Source PD'!F369)</f>
        <v>Exigences mineures:</v>
      </c>
      <c r="E369" t="s">
        <v>492</v>
      </c>
      <c r="F369" t="s">
        <v>1558</v>
      </c>
    </row>
    <row r="370" spans="3:6" hidden="1" x14ac:dyDescent="0.25">
      <c r="C370" s="24">
        <v>23</v>
      </c>
      <c r="D370" s="34" t="str">
        <f>IF('Audit Info'!$E$1="Deutsch",'Source PD'!E370,'Source PD'!F370)</f>
        <v>Si le niveau de conformité atteint est en dessous du niveau de conformité exigé de 95%, des mesures correctives doivent être implementées pour les points de contrôle non conformes, jusqu'à ce que le degré de conformité exigé de 95% soit atteint.</v>
      </c>
      <c r="E370" t="s">
        <v>493</v>
      </c>
      <c r="F370" t="s">
        <v>1559</v>
      </c>
    </row>
    <row r="371" spans="3:6" hidden="1" x14ac:dyDescent="0.25">
      <c r="C371" s="24">
        <v>24</v>
      </c>
      <c r="D371" s="34" t="str">
        <f>IF('Audit Info'!$E$1="Deutsch",'Source PD'!E371,'Source PD'!F371)</f>
        <v>Recommandations:</v>
      </c>
      <c r="E371" t="s">
        <v>11</v>
      </c>
      <c r="F371" t="s">
        <v>1554</v>
      </c>
    </row>
    <row r="372" spans="3:6" hidden="1" x14ac:dyDescent="0.25">
      <c r="C372" s="24">
        <v>25</v>
      </c>
      <c r="D372" s="34" t="str">
        <f>IF('Audit Info'!$E$1="Deutsch",'Source PD'!E372,'Source PD'!F372)</f>
        <v>Aucun pourcentage minimum de conformité n'est exigé.</v>
      </c>
      <c r="E372" t="s">
        <v>494</v>
      </c>
      <c r="F372" t="s">
        <v>1560</v>
      </c>
    </row>
    <row r="373" spans="3:6" hidden="1" x14ac:dyDescent="0.25"/>
    <row r="374" spans="3:6" hidden="1" x14ac:dyDescent="0.25">
      <c r="C374" s="23" t="s">
        <v>1561</v>
      </c>
    </row>
    <row r="375" spans="3:6" hidden="1" x14ac:dyDescent="0.25">
      <c r="C375" s="24">
        <v>3</v>
      </c>
      <c r="D375" s="34" t="str">
        <f>IF('Audit Info'!$E$1="Deutsch",'Source PD'!E375,'Source PD'!F375)</f>
        <v>Date:</v>
      </c>
      <c r="E375" t="s">
        <v>63</v>
      </c>
      <c r="F375" t="s">
        <v>1562</v>
      </c>
    </row>
    <row r="376" spans="3:6" hidden="1" x14ac:dyDescent="0.25"/>
    <row r="377" spans="3:6" hidden="1" x14ac:dyDescent="0.25">
      <c r="C377" s="23" t="s">
        <v>1563</v>
      </c>
    </row>
    <row r="378" spans="3:6" ht="75" hidden="1" x14ac:dyDescent="0.25">
      <c r="C378" s="24">
        <v>2</v>
      </c>
      <c r="D378" s="35" t="str">
        <f>IF('Audit Info'!$E$1="Deutsch",'Source PD'!E378,'Source PD'!F378)</f>
        <v>Total points de contrôle
(A)</v>
      </c>
      <c r="E378" s="22" t="s">
        <v>477</v>
      </c>
      <c r="F378" s="22" t="s">
        <v>1564</v>
      </c>
    </row>
    <row r="379" spans="3:6" hidden="1" x14ac:dyDescent="0.25">
      <c r="C379" s="24">
        <v>3</v>
      </c>
      <c r="D379" s="35" t="str">
        <f>IF('Audit Info'!$E$1="Deutsch",'Source PD'!E379,'Source PD'!F379)</f>
        <v>sans réponse</v>
      </c>
      <c r="E379" t="s">
        <v>478</v>
      </c>
      <c r="F379" t="s">
        <v>1565</v>
      </c>
    </row>
    <row r="380" spans="3:6" ht="75" hidden="1" x14ac:dyDescent="0.25">
      <c r="C380" s="24">
        <v>4</v>
      </c>
      <c r="D380" s="35" t="str">
        <f>IF('Audit Info'!$E$1="Deutsch",'Source PD'!E380,'Source PD'!F380)</f>
        <v>Points non-applicables
(B)</v>
      </c>
      <c r="E380" s="22" t="s">
        <v>479</v>
      </c>
      <c r="F380" s="22" t="s">
        <v>1566</v>
      </c>
    </row>
    <row r="381" spans="3:6" ht="75" hidden="1" x14ac:dyDescent="0.25">
      <c r="C381" s="24">
        <v>5</v>
      </c>
      <c r="D381" s="35" t="str">
        <f>IF('Audit Info'!$E$1="Deutsch",'Source PD'!E381,'Source PD'!F381)</f>
        <v>Total points applicables
(C = A-B)</v>
      </c>
      <c r="E381" s="22" t="s">
        <v>480</v>
      </c>
      <c r="F381" s="22" t="s">
        <v>1567</v>
      </c>
    </row>
    <row r="382" spans="3:6" ht="75" hidden="1" x14ac:dyDescent="0.25">
      <c r="C382" s="24">
        <v>6</v>
      </c>
      <c r="D382" s="35" t="str">
        <f>IF('Audit Info'!$E$1="Deutsch",'Source PD'!E382,'Source PD'!F382)</f>
        <v>Total de points non remplis (D)</v>
      </c>
      <c r="E382" s="22" t="s">
        <v>481</v>
      </c>
      <c r="F382" t="s">
        <v>2886</v>
      </c>
    </row>
    <row r="383" spans="3:6" ht="75" hidden="1" x14ac:dyDescent="0.25">
      <c r="C383" s="24">
        <v>7</v>
      </c>
      <c r="D383" s="35" t="str">
        <f>IF('Audit Info'!$E$1="Deutsch",'Source PD'!E383,'Source PD'!F383)</f>
        <v>Niveau de conformité atteint (%) 
(E = (C-D)/C)</v>
      </c>
      <c r="E383" s="22" t="s">
        <v>482</v>
      </c>
      <c r="F383" s="22" t="s">
        <v>1568</v>
      </c>
    </row>
    <row r="384" spans="3:6" ht="30" hidden="1" x14ac:dyDescent="0.25">
      <c r="C384" s="24">
        <v>8</v>
      </c>
      <c r="D384" s="35" t="str">
        <f>IF('Audit Info'!$E$1="Deutsch",'Source PD'!E384,'Source PD'!F384)</f>
        <v>Niveau de conformité exigé 
(%)</v>
      </c>
      <c r="E384" s="22" t="s">
        <v>483</v>
      </c>
      <c r="F384" s="22" t="s">
        <v>1569</v>
      </c>
    </row>
    <row r="385" spans="3:7" hidden="1" x14ac:dyDescent="0.25"/>
    <row r="386" spans="3:7" hidden="1" x14ac:dyDescent="0.25">
      <c r="C386" s="23" t="s">
        <v>1570</v>
      </c>
    </row>
    <row r="387" spans="3:7" hidden="1" x14ac:dyDescent="0.25">
      <c r="C387" s="24">
        <v>1</v>
      </c>
      <c r="D387" s="34" t="str">
        <f>IF('Audit Info'!$E$1="Deutsch",'Source PD'!E387,'Source PD'!F387)</f>
        <v>Explication de la checkliste SwissGAP</v>
      </c>
      <c r="E387" t="s">
        <v>0</v>
      </c>
      <c r="F387" t="s">
        <v>1571</v>
      </c>
    </row>
    <row r="388" spans="3:7" ht="45" hidden="1" x14ac:dyDescent="0.25">
      <c r="C388" s="24">
        <v>3</v>
      </c>
      <c r="D388" s="34" t="str">
        <f>IF('Audit Info'!$E$1="Deutsch",'Source PD'!E388,'Source PD'!F388)</f>
        <v>La checkliste SwissGAP est le document que les producteurs doivent utiliser pour leur auto-contrôle annuel.
La checkliste sert aussi de base au contrôle de l'organisation d'inspection.</v>
      </c>
      <c r="E388" s="22" t="s">
        <v>1</v>
      </c>
      <c r="F388" s="22" t="s">
        <v>1572</v>
      </c>
    </row>
    <row r="389" spans="3:7" hidden="1" x14ac:dyDescent="0.25">
      <c r="C389" s="24">
        <v>5</v>
      </c>
      <c r="D389" s="34" t="str">
        <f>IF('Audit Info'!$E$1="Deutsch",'Source PD'!E389,'Source PD'!F389)</f>
        <v>Niveaux d'exigence:</v>
      </c>
      <c r="E389" s="22" t="s">
        <v>2</v>
      </c>
      <c r="F389" t="s">
        <v>1573</v>
      </c>
    </row>
    <row r="390" spans="3:7" hidden="1" x14ac:dyDescent="0.25">
      <c r="C390" s="24">
        <v>7</v>
      </c>
      <c r="D390" s="34" t="str">
        <f>IF('Audit Info'!$E$1="Deutsch",'Source PD'!E390,'Source PD'!F390)</f>
        <v>Exigences majeures:</v>
      </c>
      <c r="E390" t="s">
        <v>3</v>
      </c>
      <c r="F390" t="s">
        <v>1556</v>
      </c>
    </row>
    <row r="391" spans="3:7" hidden="1" x14ac:dyDescent="0.25">
      <c r="C391" s="24">
        <v>11</v>
      </c>
      <c r="D391" s="34" t="str">
        <f>IF('Audit Info'!$E$1="Deutsch",'Source PD'!E391,'Source PD'!F391)</f>
        <v>Exigences mineures:</v>
      </c>
      <c r="E391" s="26" t="s">
        <v>7</v>
      </c>
      <c r="F391" s="26" t="s">
        <v>1558</v>
      </c>
      <c r="G391" s="26"/>
    </row>
    <row r="392" spans="3:7" hidden="1" x14ac:dyDescent="0.25">
      <c r="C392" s="24">
        <v>15</v>
      </c>
      <c r="D392" s="34" t="str">
        <f>IF('Audit Info'!$E$1="Deutsch",'Source PD'!E392,'Source PD'!F392)</f>
        <v>Recommandations:</v>
      </c>
      <c r="E392" t="s">
        <v>11</v>
      </c>
      <c r="F392" t="s">
        <v>1554</v>
      </c>
    </row>
    <row r="393" spans="3:7" hidden="1" x14ac:dyDescent="0.25">
      <c r="C393" s="24">
        <v>19</v>
      </c>
      <c r="D393" s="34" t="str">
        <f>IF('Audit Info'!$E$1="Deutsch",'Source PD'!E393,'Source PD'!F393)</f>
        <v>Les réponses suivantes peuvent être données pour les différents points de contrôle:</v>
      </c>
      <c r="E393" t="s">
        <v>15</v>
      </c>
      <c r="F393" t="s">
        <v>1574</v>
      </c>
    </row>
    <row r="394" spans="3:7" hidden="1" x14ac:dyDescent="0.25">
      <c r="C394" s="24">
        <v>21</v>
      </c>
      <c r="D394" s="34" t="str">
        <f>IF('Audit Info'!$E$1="Deutsch",'Source PD'!E394,'Source PD'!F394)</f>
        <v>Oui</v>
      </c>
      <c r="E394" t="s">
        <v>16</v>
      </c>
      <c r="F394" t="s">
        <v>1575</v>
      </c>
    </row>
    <row r="395" spans="3:7" hidden="1" x14ac:dyDescent="0.25">
      <c r="C395" s="24">
        <v>23</v>
      </c>
      <c r="D395" s="34" t="str">
        <f>IF('Audit Info'!$E$1="Deutsch",'Source PD'!E395,'Source PD'!F395)</f>
        <v>Non</v>
      </c>
      <c r="E395" t="s">
        <v>18</v>
      </c>
      <c r="F395" t="s">
        <v>1576</v>
      </c>
    </row>
    <row r="396" spans="3:7" hidden="1" x14ac:dyDescent="0.25">
      <c r="C396" s="24">
        <v>25</v>
      </c>
      <c r="D396" s="34" t="str">
        <f>IF('Audit Info'!$E$1="Deutsch",'Source PD'!E396,'Source PD'!F396)</f>
        <v>Non applicable (N/A)</v>
      </c>
      <c r="E396" t="s">
        <v>20</v>
      </c>
      <c r="F396" t="s">
        <v>1577</v>
      </c>
    </row>
    <row r="397" spans="3:7" hidden="1" x14ac:dyDescent="0.25">
      <c r="C397" s="24">
        <v>30</v>
      </c>
      <c r="D397" s="34" t="str">
        <f>IF('Audit Info'!$E$1="Deutsch",'Source PD'!E397,'Source PD'!F397)</f>
        <v>Déclaration globale</v>
      </c>
      <c r="E397" s="27" t="s">
        <v>23</v>
      </c>
      <c r="F397" t="s">
        <v>1578</v>
      </c>
    </row>
    <row r="398" spans="3:7" ht="60" hidden="1" x14ac:dyDescent="0.25">
      <c r="C398" s="24">
        <v>31</v>
      </c>
      <c r="D398" s="34" t="str">
        <f>IF('Audit Info'!$E$1="Deutsch",'Source PD'!E398,'Source PD'!F398)</f>
        <v>Dans l'onglet "Deklaration" une déclaration globale par chapitre est possible. Les points de contrôle correspondants dans la checkliste sont ainsi remplis. Les réponses sont inscrites avec un "D" dans les colonnes Oui, Non ou N/A.</v>
      </c>
      <c r="E398" s="28" t="s">
        <v>24</v>
      </c>
      <c r="F398" s="22" t="s">
        <v>1579</v>
      </c>
    </row>
    <row r="399" spans="3:7" hidden="1" x14ac:dyDescent="0.25">
      <c r="C399" s="24">
        <v>33</v>
      </c>
      <c r="D399" s="34" t="str">
        <f>IF('Audit Info'!$E$1="Deutsch",'Source PD'!E399,'Source PD'!F399)</f>
        <v>Checkliste sur papier ou format électronique:</v>
      </c>
      <c r="E399" t="s">
        <v>25</v>
      </c>
      <c r="F399" t="s">
        <v>1580</v>
      </c>
    </row>
    <row r="400" spans="3:7" ht="150" hidden="1" x14ac:dyDescent="0.25">
      <c r="C400" s="24">
        <v>35</v>
      </c>
      <c r="D400" s="34" t="str">
        <f>IF('Audit Info'!$E$1="Deutsch",'Source PD'!E400,'Source PD'!F400)</f>
        <v>La checkliste peut être remplie d'une part à la main (version sur papier) ou électroniquement à l'aide d'un fichier Excel. La version électronique comprend toutes les formules qui sont nécessaires pour l'évaluation. Pour remplir la liste de contrôle électronique, la réponse (oui, non, non applicable) doit être indroduite au moyen d'une entrée "x". 
Avec la version sur papier, une feuille supplémentaire pour l'évaluation est ajoutée. Le nombre de réponses atteint en oui, non et non applicable doit être ajouté par niveau d'exigence (exigences majeures, exigences mineures, recommandations) et le résultat doit être calculé à la main.</v>
      </c>
      <c r="E400" s="22" t="s">
        <v>26</v>
      </c>
      <c r="F400" s="22" t="s">
        <v>1581</v>
      </c>
    </row>
    <row r="401" spans="3:6" hidden="1" x14ac:dyDescent="0.25"/>
    <row r="402" spans="3:6" hidden="1" x14ac:dyDescent="0.25">
      <c r="E402" s="7"/>
      <c r="F402" s="7"/>
    </row>
    <row r="403" spans="3:6" hidden="1" x14ac:dyDescent="0.25"/>
    <row r="404" spans="3:6" hidden="1" x14ac:dyDescent="0.25"/>
    <row r="405" spans="3:6" hidden="1" x14ac:dyDescent="0.25">
      <c r="C405" s="23" t="s">
        <v>1582</v>
      </c>
    </row>
    <row r="406" spans="3:6" hidden="1" x14ac:dyDescent="0.25">
      <c r="C406" s="24">
        <v>21</v>
      </c>
      <c r="D406" s="34" t="str">
        <f>IF('Audit Info'!$E$1="Deutsch",'Source PD'!E406,'Source PD'!F406)</f>
        <v>L'exigence est intégralement remplie</v>
      </c>
      <c r="E406" t="s">
        <v>17</v>
      </c>
      <c r="F406" t="s">
        <v>1583</v>
      </c>
    </row>
    <row r="407" spans="3:6" hidden="1" x14ac:dyDescent="0.25">
      <c r="C407" s="24">
        <v>23</v>
      </c>
      <c r="D407" s="34" t="str">
        <f>IF('Audit Info'!$E$1="Deutsch",'Source PD'!E407,'Source PD'!F407)</f>
        <v>L'exigence n'est pas intégralement remplie</v>
      </c>
      <c r="E407" t="s">
        <v>19</v>
      </c>
      <c r="F407" t="s">
        <v>1584</v>
      </c>
    </row>
    <row r="408" spans="3:6" hidden="1" x14ac:dyDescent="0.25">
      <c r="C408" s="24">
        <v>25</v>
      </c>
      <c r="D408" s="34" t="str">
        <f>IF('Audit Info'!$E$1="Deutsch",'Source PD'!E408,'Source PD'!F408)</f>
        <v>L'exigence n'a aucune signification pour l'exploitation</v>
      </c>
      <c r="E408" t="s">
        <v>21</v>
      </c>
      <c r="F408" t="s">
        <v>1585</v>
      </c>
    </row>
    <row r="409" spans="3:6" ht="150" hidden="1" x14ac:dyDescent="0.25">
      <c r="C409" s="24">
        <v>27</v>
      </c>
      <c r="D409" s="34" t="str">
        <f>IF('Audit Info'!$E$1="Deutsch",'Source PD'!E409,'Source PD'!F409)</f>
        <v>Pour certains points de contrôle on trouve la remarque "pas N/A" à la fin du texte des exigences. Cela signifie que le point de contrôle correspondant ne peut pas être jugé "non applicable" selon les directives de GLOBALGAP et que la réponse doit obligatoirement être "oui" ou "non". Si un point de contrôle avec la remarque "pas N/A" n'a aucune signification pour l'exploitation, il faut réponde au point de contrôle correspondant par "oui". Pour ces points, la case "non applicable" est grisée dans la checkliste, resp. bloquée.</v>
      </c>
      <c r="E409" s="22" t="s">
        <v>22</v>
      </c>
      <c r="F409" s="22" t="s">
        <v>1586</v>
      </c>
    </row>
    <row r="410" spans="3:6" hidden="1" x14ac:dyDescent="0.25">
      <c r="D410" s="26"/>
      <c r="E410" s="26"/>
      <c r="F410" s="26"/>
    </row>
    <row r="411" spans="3:6" hidden="1" x14ac:dyDescent="0.25"/>
    <row r="412" spans="3:6" hidden="1" x14ac:dyDescent="0.25"/>
    <row r="413" spans="3:6" hidden="1" x14ac:dyDescent="0.25"/>
    <row r="414" spans="3:6" hidden="1" x14ac:dyDescent="0.25">
      <c r="C414" s="23" t="s">
        <v>1587</v>
      </c>
    </row>
    <row r="415" spans="3:6" hidden="1" x14ac:dyDescent="0.25">
      <c r="C415" s="24">
        <v>7</v>
      </c>
      <c r="D415" s="34" t="str">
        <f>IF('Audit Info'!$E$1="Deutsch",'Source PD'!E415,'Source PD'!F415)</f>
        <v>En trame de fond rouge dans la checkliste, abréviation ++</v>
      </c>
      <c r="E415" t="s">
        <v>4</v>
      </c>
      <c r="F415" t="s">
        <v>1588</v>
      </c>
    </row>
    <row r="416" spans="3:6" hidden="1" x14ac:dyDescent="0.25">
      <c r="C416" s="24">
        <v>9</v>
      </c>
      <c r="D416" s="34" t="str">
        <f>IF('Audit Info'!$E$1="Deutsch",'Source PD'!E416,'Source PD'!F416)</f>
        <v>Ces points de contrôle doivent être remplis à 100%</v>
      </c>
      <c r="E416" t="s">
        <v>6</v>
      </c>
      <c r="F416" t="s">
        <v>1589</v>
      </c>
    </row>
    <row r="417" spans="3:6" hidden="1" x14ac:dyDescent="0.25">
      <c r="C417" s="24">
        <v>11</v>
      </c>
      <c r="D417" s="34" t="str">
        <f>IF('Audit Info'!$E$1="Deutsch",'Source PD'!E417,'Source PD'!F417)</f>
        <v>En trame de fond jaune dans la checkliste, abréviation +</v>
      </c>
      <c r="E417" s="22" t="s">
        <v>8</v>
      </c>
      <c r="F417" t="s">
        <v>1590</v>
      </c>
    </row>
    <row r="418" spans="3:6" hidden="1" x14ac:dyDescent="0.25">
      <c r="C418" s="24">
        <v>13</v>
      </c>
      <c r="D418" s="34" t="str">
        <f>IF('Audit Info'!$E$1="Deutsch",'Source PD'!E418,'Source PD'!F418)</f>
        <v>Ces points de contrôle doivent être remplis à 95%</v>
      </c>
      <c r="E418" t="s">
        <v>10</v>
      </c>
      <c r="F418" t="s">
        <v>1591</v>
      </c>
    </row>
    <row r="419" spans="3:6" hidden="1" x14ac:dyDescent="0.25">
      <c r="C419" s="24">
        <v>15</v>
      </c>
      <c r="D419" s="34" t="str">
        <f>IF('Audit Info'!$E$1="Deutsch",'Source PD'!E419,'Source PD'!F419)</f>
        <v>En trame de fond vert dans la checkliste, abréviation +-</v>
      </c>
      <c r="E419" t="s">
        <v>12</v>
      </c>
      <c r="F419" t="s">
        <v>1592</v>
      </c>
    </row>
    <row r="420" spans="3:6" hidden="1" x14ac:dyDescent="0.25">
      <c r="C420" s="24">
        <v>17</v>
      </c>
      <c r="D420" s="34" t="str">
        <f>IF('Audit Info'!$E$1="Deutsch",'Source PD'!E420,'Source PD'!F420)</f>
        <v>Pas de niveau d'accomplissement exigé</v>
      </c>
      <c r="E420" t="s">
        <v>14</v>
      </c>
      <c r="F420" t="s">
        <v>1593</v>
      </c>
    </row>
    <row r="421" spans="3:6" hidden="1" x14ac:dyDescent="0.25"/>
    <row r="422" spans="3:6" hidden="1" x14ac:dyDescent="0.25"/>
    <row r="423" spans="3:6" hidden="1" x14ac:dyDescent="0.25"/>
    <row r="424" spans="3:6" hidden="1" x14ac:dyDescent="0.25"/>
    <row r="425" spans="3:6" hidden="1" x14ac:dyDescent="0.25"/>
    <row r="426" spans="3:6" hidden="1" x14ac:dyDescent="0.25">
      <c r="C426" s="23" t="s">
        <v>1594</v>
      </c>
    </row>
    <row r="427" spans="3:6" hidden="1" x14ac:dyDescent="0.25">
      <c r="C427" s="24">
        <v>1</v>
      </c>
      <c r="D427" t="s">
        <v>63</v>
      </c>
      <c r="E427" t="s">
        <v>63</v>
      </c>
      <c r="F427" t="s">
        <v>1562</v>
      </c>
    </row>
    <row r="428" spans="3:6" hidden="1" x14ac:dyDescent="0.25">
      <c r="C428" s="24">
        <v>3</v>
      </c>
      <c r="D428" t="s">
        <v>1595</v>
      </c>
      <c r="E428" t="s">
        <v>1595</v>
      </c>
      <c r="F428" t="s">
        <v>1596</v>
      </c>
    </row>
    <row r="429" spans="3:6" hidden="1" x14ac:dyDescent="0.25">
      <c r="C429" s="24">
        <v>5</v>
      </c>
      <c r="D429" t="s">
        <v>1597</v>
      </c>
      <c r="E429" t="s">
        <v>1597</v>
      </c>
      <c r="F429" t="s">
        <v>1598</v>
      </c>
    </row>
    <row r="430" spans="3:6" hidden="1" x14ac:dyDescent="0.25">
      <c r="C430" s="24">
        <v>6</v>
      </c>
    </row>
    <row r="431" spans="3:6" hidden="1" x14ac:dyDescent="0.25">
      <c r="C431" s="24">
        <v>7</v>
      </c>
      <c r="D431" t="s">
        <v>97</v>
      </c>
      <c r="E431" t="s">
        <v>97</v>
      </c>
      <c r="F431" t="s">
        <v>1599</v>
      </c>
    </row>
    <row r="432" spans="3:6" hidden="1" x14ac:dyDescent="0.25">
      <c r="C432" s="24">
        <v>8</v>
      </c>
      <c r="D432" t="s">
        <v>1600</v>
      </c>
      <c r="E432" t="s">
        <v>1600</v>
      </c>
      <c r="F432" t="s">
        <v>1601</v>
      </c>
    </row>
    <row r="433" spans="3:6" hidden="1" x14ac:dyDescent="0.25">
      <c r="C433" s="24">
        <v>9</v>
      </c>
      <c r="D433" t="s">
        <v>1602</v>
      </c>
      <c r="E433" t="s">
        <v>1602</v>
      </c>
      <c r="F433" t="s">
        <v>1603</v>
      </c>
    </row>
    <row r="434" spans="3:6" hidden="1" x14ac:dyDescent="0.25">
      <c r="C434" s="24">
        <v>10</v>
      </c>
      <c r="D434" t="s">
        <v>1604</v>
      </c>
      <c r="E434" t="s">
        <v>1604</v>
      </c>
      <c r="F434" t="s">
        <v>1605</v>
      </c>
    </row>
    <row r="435" spans="3:6" hidden="1" x14ac:dyDescent="0.25">
      <c r="C435" s="24">
        <v>11</v>
      </c>
      <c r="D435" t="s">
        <v>1606</v>
      </c>
      <c r="E435" t="s">
        <v>1606</v>
      </c>
      <c r="F435" t="s">
        <v>1607</v>
      </c>
    </row>
    <row r="436" spans="3:6" hidden="1" x14ac:dyDescent="0.25">
      <c r="C436" s="24">
        <v>20</v>
      </c>
      <c r="D436" t="s">
        <v>1608</v>
      </c>
      <c r="E436" t="s">
        <v>1608</v>
      </c>
      <c r="F436" t="s">
        <v>1609</v>
      </c>
    </row>
    <row r="437" spans="3:6" hidden="1" x14ac:dyDescent="0.25">
      <c r="C437" s="24">
        <v>27</v>
      </c>
      <c r="D437" t="s">
        <v>1610</v>
      </c>
      <c r="E437" t="s">
        <v>1610</v>
      </c>
      <c r="F437" t="s">
        <v>1611</v>
      </c>
    </row>
    <row r="438" spans="3:6" hidden="1" x14ac:dyDescent="0.25">
      <c r="C438" s="24">
        <v>28</v>
      </c>
      <c r="D438" t="s">
        <v>1612</v>
      </c>
      <c r="E438" t="s">
        <v>1612</v>
      </c>
      <c r="F438" t="s">
        <v>1613</v>
      </c>
    </row>
    <row r="439" spans="3:6" hidden="1" x14ac:dyDescent="0.25">
      <c r="C439" s="24">
        <v>29</v>
      </c>
      <c r="D439" t="s">
        <v>1614</v>
      </c>
      <c r="E439" t="s">
        <v>1614</v>
      </c>
      <c r="F439" t="s">
        <v>1615</v>
      </c>
    </row>
    <row r="440" spans="3:6" hidden="1" x14ac:dyDescent="0.25">
      <c r="C440" s="24">
        <v>31</v>
      </c>
      <c r="D440" t="s">
        <v>1616</v>
      </c>
      <c r="E440" t="s">
        <v>1617</v>
      </c>
      <c r="F440" t="s">
        <v>1618</v>
      </c>
    </row>
    <row r="441" spans="3:6" hidden="1" x14ac:dyDescent="0.25">
      <c r="C441" s="24">
        <v>32</v>
      </c>
      <c r="D441" t="s">
        <v>1619</v>
      </c>
      <c r="E441" t="s">
        <v>1620</v>
      </c>
      <c r="F441" t="s">
        <v>1621</v>
      </c>
    </row>
    <row r="442" spans="3:6" hidden="1" x14ac:dyDescent="0.25">
      <c r="C442" s="24">
        <v>33</v>
      </c>
      <c r="D442" t="s">
        <v>1622</v>
      </c>
      <c r="E442" t="s">
        <v>1622</v>
      </c>
      <c r="F442" t="s">
        <v>1623</v>
      </c>
    </row>
    <row r="443" spans="3:6" hidden="1" x14ac:dyDescent="0.25">
      <c r="C443" s="24">
        <v>34</v>
      </c>
      <c r="D443" t="s">
        <v>1624</v>
      </c>
      <c r="E443" t="s">
        <v>1625</v>
      </c>
      <c r="F443" t="s">
        <v>1626</v>
      </c>
    </row>
    <row r="444" spans="3:6" hidden="1" x14ac:dyDescent="0.25">
      <c r="C444" s="24">
        <v>35</v>
      </c>
      <c r="D444" t="s">
        <v>1627</v>
      </c>
      <c r="E444" t="s">
        <v>1627</v>
      </c>
      <c r="F444" t="s">
        <v>1628</v>
      </c>
    </row>
    <row r="445" spans="3:6" hidden="1" x14ac:dyDescent="0.25">
      <c r="C445" s="24">
        <v>36</v>
      </c>
      <c r="D445" t="s">
        <v>1629</v>
      </c>
      <c r="E445" t="s">
        <v>1630</v>
      </c>
      <c r="F445" t="s">
        <v>1631</v>
      </c>
    </row>
    <row r="446" spans="3:6" hidden="1" x14ac:dyDescent="0.25">
      <c r="C446" s="24">
        <v>37</v>
      </c>
      <c r="D446" t="s">
        <v>1632</v>
      </c>
      <c r="E446" t="s">
        <v>1632</v>
      </c>
      <c r="F446" t="s">
        <v>1633</v>
      </c>
    </row>
    <row r="447" spans="3:6" hidden="1" x14ac:dyDescent="0.25">
      <c r="C447" s="24">
        <v>38</v>
      </c>
      <c r="D447" t="s">
        <v>1634</v>
      </c>
      <c r="E447" t="s">
        <v>1635</v>
      </c>
      <c r="F447" t="s">
        <v>1636</v>
      </c>
    </row>
    <row r="448" spans="3:6" hidden="1" x14ac:dyDescent="0.25">
      <c r="C448" s="24">
        <v>39</v>
      </c>
      <c r="D448" t="s">
        <v>1637</v>
      </c>
      <c r="E448" t="s">
        <v>1637</v>
      </c>
      <c r="F448" t="s">
        <v>1638</v>
      </c>
    </row>
    <row r="449" spans="3:6" hidden="1" x14ac:dyDescent="0.25">
      <c r="C449" s="24">
        <v>40</v>
      </c>
      <c r="D449" t="s">
        <v>1639</v>
      </c>
      <c r="E449" t="s">
        <v>1639</v>
      </c>
      <c r="F449" t="s">
        <v>1640</v>
      </c>
    </row>
    <row r="450" spans="3:6" hidden="1" x14ac:dyDescent="0.25">
      <c r="C450" s="24">
        <v>41</v>
      </c>
      <c r="D450" t="s">
        <v>1641</v>
      </c>
      <c r="E450" t="s">
        <v>1642</v>
      </c>
      <c r="F450" t="s">
        <v>1643</v>
      </c>
    </row>
    <row r="451" spans="3:6" hidden="1" x14ac:dyDescent="0.25">
      <c r="C451" s="24">
        <v>42</v>
      </c>
      <c r="D451" t="s">
        <v>1644</v>
      </c>
      <c r="E451" t="s">
        <v>1645</v>
      </c>
      <c r="F451" t="s">
        <v>1646</v>
      </c>
    </row>
    <row r="452" spans="3:6" hidden="1" x14ac:dyDescent="0.25">
      <c r="C452" s="24">
        <v>44</v>
      </c>
      <c r="D452" t="s">
        <v>1647</v>
      </c>
      <c r="E452" t="s">
        <v>1647</v>
      </c>
      <c r="F452" t="s">
        <v>1648</v>
      </c>
    </row>
    <row r="453" spans="3:6" hidden="1" x14ac:dyDescent="0.25">
      <c r="C453" s="24">
        <v>45</v>
      </c>
      <c r="D453" t="s">
        <v>1649</v>
      </c>
      <c r="E453" t="s">
        <v>1649</v>
      </c>
      <c r="F453" t="s">
        <v>1650</v>
      </c>
    </row>
    <row r="454" spans="3:6" hidden="1" x14ac:dyDescent="0.25">
      <c r="C454" s="24">
        <v>46</v>
      </c>
      <c r="D454" t="s">
        <v>1651</v>
      </c>
      <c r="E454" t="s">
        <v>1651</v>
      </c>
      <c r="F454" t="s">
        <v>1651</v>
      </c>
    </row>
    <row r="455" spans="3:6" ht="60" hidden="1" x14ac:dyDescent="0.25">
      <c r="C455" s="24">
        <v>48</v>
      </c>
      <c r="D455" t="s">
        <v>1652</v>
      </c>
      <c r="E455" s="22" t="s">
        <v>1653</v>
      </c>
      <c r="F455" s="22" t="s">
        <v>1654</v>
      </c>
    </row>
    <row r="456" spans="3:6" ht="45" hidden="1" x14ac:dyDescent="0.25">
      <c r="C456" s="24">
        <v>49</v>
      </c>
      <c r="D456" t="s">
        <v>1655</v>
      </c>
      <c r="E456" s="22" t="s">
        <v>1656</v>
      </c>
      <c r="F456" s="22" t="s">
        <v>1657</v>
      </c>
    </row>
    <row r="457" spans="3:6" ht="26.25" hidden="1" x14ac:dyDescent="0.25">
      <c r="C457" s="24">
        <v>51</v>
      </c>
      <c r="D457" s="29" t="s">
        <v>207</v>
      </c>
      <c r="E457" s="30" t="s">
        <v>1658</v>
      </c>
      <c r="F457" s="30" t="s">
        <v>1659</v>
      </c>
    </row>
    <row r="458" spans="3:6" hidden="1" x14ac:dyDescent="0.25">
      <c r="C458" s="24">
        <v>52</v>
      </c>
      <c r="D458" t="s">
        <v>1660</v>
      </c>
      <c r="E458" t="s">
        <v>1660</v>
      </c>
      <c r="F458" t="s">
        <v>1661</v>
      </c>
    </row>
    <row r="459" spans="3:6" hidden="1" x14ac:dyDescent="0.25">
      <c r="C459" s="24">
        <v>53</v>
      </c>
      <c r="D459" t="s">
        <v>1651</v>
      </c>
      <c r="E459" t="s">
        <v>1651</v>
      </c>
      <c r="F459" t="s">
        <v>1651</v>
      </c>
    </row>
    <row r="460" spans="3:6" ht="60" hidden="1" x14ac:dyDescent="0.25">
      <c r="C460" s="24">
        <v>55</v>
      </c>
      <c r="D460" s="22" t="s">
        <v>1662</v>
      </c>
      <c r="E460" s="22" t="s">
        <v>1663</v>
      </c>
      <c r="F460" s="22" t="s">
        <v>1664</v>
      </c>
    </row>
    <row r="461" spans="3:6" ht="60" hidden="1" x14ac:dyDescent="0.25">
      <c r="C461" s="24">
        <v>58</v>
      </c>
      <c r="D461" t="s">
        <v>1662</v>
      </c>
      <c r="E461" s="22" t="s">
        <v>1663</v>
      </c>
      <c r="F461" s="22" t="s">
        <v>1664</v>
      </c>
    </row>
    <row r="462" spans="3:6" hidden="1" x14ac:dyDescent="0.25">
      <c r="C462" s="24">
        <v>77</v>
      </c>
      <c r="D462" t="s">
        <v>1665</v>
      </c>
      <c r="E462" t="s">
        <v>1651</v>
      </c>
      <c r="F462" t="s">
        <v>1651</v>
      </c>
    </row>
    <row r="463" spans="3:6" ht="60" hidden="1" x14ac:dyDescent="0.25">
      <c r="C463" s="24">
        <v>79</v>
      </c>
      <c r="D463" t="s">
        <v>1666</v>
      </c>
      <c r="E463" s="22" t="s">
        <v>1667</v>
      </c>
      <c r="F463" s="22" t="s">
        <v>1668</v>
      </c>
    </row>
    <row r="464" spans="3:6" hidden="1" x14ac:dyDescent="0.25">
      <c r="C464" s="24">
        <v>82</v>
      </c>
      <c r="D464" t="s">
        <v>1669</v>
      </c>
      <c r="E464" t="s">
        <v>1669</v>
      </c>
      <c r="F464" t="s">
        <v>1670</v>
      </c>
    </row>
    <row r="465" spans="3:6" hidden="1" x14ac:dyDescent="0.25">
      <c r="C465" s="24">
        <v>83</v>
      </c>
      <c r="D465" t="s">
        <v>1671</v>
      </c>
      <c r="E465" t="s">
        <v>1672</v>
      </c>
      <c r="F465" t="s">
        <v>1673</v>
      </c>
    </row>
    <row r="466" spans="3:6" hidden="1" x14ac:dyDescent="0.25">
      <c r="C466" s="24">
        <v>84</v>
      </c>
      <c r="D466" t="s">
        <v>1674</v>
      </c>
      <c r="E466" t="s">
        <v>1651</v>
      </c>
      <c r="F466" t="s">
        <v>1651</v>
      </c>
    </row>
    <row r="467" spans="3:6" ht="30" hidden="1" x14ac:dyDescent="0.25">
      <c r="C467" s="24">
        <v>86</v>
      </c>
      <c r="D467" t="s">
        <v>210</v>
      </c>
      <c r="E467" s="22" t="s">
        <v>1675</v>
      </c>
      <c r="F467" s="22" t="s">
        <v>1676</v>
      </c>
    </row>
    <row r="468" spans="3:6" ht="30" hidden="1" x14ac:dyDescent="0.25">
      <c r="C468" s="24">
        <v>87</v>
      </c>
      <c r="D468" t="s">
        <v>210</v>
      </c>
      <c r="E468" s="22" t="s">
        <v>1675</v>
      </c>
      <c r="F468" s="22" t="s">
        <v>1676</v>
      </c>
    </row>
    <row r="469" spans="3:6" hidden="1" x14ac:dyDescent="0.25">
      <c r="C469" s="24">
        <v>88</v>
      </c>
      <c r="D469" s="3" t="s">
        <v>1677</v>
      </c>
      <c r="E469" s="3" t="s">
        <v>1677</v>
      </c>
      <c r="F469" t="s">
        <v>1678</v>
      </c>
    </row>
    <row r="470" spans="3:6" hidden="1" x14ac:dyDescent="0.25">
      <c r="C470" s="24">
        <v>89</v>
      </c>
      <c r="D470" t="s">
        <v>1674</v>
      </c>
      <c r="E470" t="s">
        <v>1651</v>
      </c>
      <c r="F470" t="s">
        <v>1651</v>
      </c>
    </row>
    <row r="471" spans="3:6" ht="60" hidden="1" x14ac:dyDescent="0.25">
      <c r="C471" s="24">
        <v>91</v>
      </c>
      <c r="D471" t="s">
        <v>1679</v>
      </c>
      <c r="E471" s="22" t="s">
        <v>1680</v>
      </c>
      <c r="F471" s="22" t="s">
        <v>1681</v>
      </c>
    </row>
    <row r="472" spans="3:6" hidden="1" x14ac:dyDescent="0.25">
      <c r="C472" s="24">
        <v>94</v>
      </c>
    </row>
    <row r="473" spans="3:6" ht="39" hidden="1" x14ac:dyDescent="0.25">
      <c r="C473" s="24">
        <v>96</v>
      </c>
      <c r="D473" t="s">
        <v>1679</v>
      </c>
      <c r="E473" s="7" t="s">
        <v>1682</v>
      </c>
      <c r="F473" s="7" t="s">
        <v>1683</v>
      </c>
    </row>
    <row r="474" spans="3:6" hidden="1" x14ac:dyDescent="0.25">
      <c r="C474" s="24">
        <v>98</v>
      </c>
      <c r="D474" t="s">
        <v>1684</v>
      </c>
      <c r="E474" t="s">
        <v>1684</v>
      </c>
      <c r="F474" t="s">
        <v>1685</v>
      </c>
    </row>
    <row r="475" spans="3:6" hidden="1" x14ac:dyDescent="0.25">
      <c r="C475" s="24">
        <v>99</v>
      </c>
      <c r="D475" t="s">
        <v>1686</v>
      </c>
      <c r="E475" t="s">
        <v>1686</v>
      </c>
      <c r="F475" t="s">
        <v>1687</v>
      </c>
    </row>
    <row r="476" spans="3:6" hidden="1" x14ac:dyDescent="0.25">
      <c r="C476" s="24">
        <v>101</v>
      </c>
      <c r="D476" t="s">
        <v>1688</v>
      </c>
      <c r="E476" t="s">
        <v>1688</v>
      </c>
      <c r="F476" t="s">
        <v>1689</v>
      </c>
    </row>
    <row r="477" spans="3:6" hidden="1" x14ac:dyDescent="0.25">
      <c r="C477" s="24">
        <v>103</v>
      </c>
      <c r="D477" t="s">
        <v>1690</v>
      </c>
      <c r="E477" t="s">
        <v>1690</v>
      </c>
      <c r="F477" t="s">
        <v>1691</v>
      </c>
    </row>
    <row r="478" spans="3:6" hidden="1" x14ac:dyDescent="0.25">
      <c r="C478" s="24">
        <v>107</v>
      </c>
      <c r="D478" t="s">
        <v>1692</v>
      </c>
      <c r="E478" t="s">
        <v>1692</v>
      </c>
      <c r="F478" t="s">
        <v>1693</v>
      </c>
    </row>
    <row r="479" spans="3:6" hidden="1" x14ac:dyDescent="0.25">
      <c r="C479" s="24">
        <v>108</v>
      </c>
      <c r="D479" t="s">
        <v>147</v>
      </c>
      <c r="E479" t="s">
        <v>147</v>
      </c>
      <c r="F479" t="s">
        <v>1694</v>
      </c>
    </row>
    <row r="480" spans="3:6" hidden="1" x14ac:dyDescent="0.25">
      <c r="C480" s="24">
        <v>109</v>
      </c>
      <c r="D480" t="s">
        <v>1674</v>
      </c>
      <c r="E480" t="s">
        <v>1651</v>
      </c>
      <c r="F480" t="s">
        <v>1651</v>
      </c>
    </row>
    <row r="481" spans="3:6" ht="30" hidden="1" x14ac:dyDescent="0.25">
      <c r="C481" s="24">
        <v>111</v>
      </c>
      <c r="D481" t="s">
        <v>209</v>
      </c>
      <c r="E481" s="22" t="s">
        <v>1658</v>
      </c>
      <c r="F481" s="22" t="s">
        <v>1659</v>
      </c>
    </row>
    <row r="482" spans="3:6" hidden="1" x14ac:dyDescent="0.25">
      <c r="C482" s="24">
        <v>114</v>
      </c>
      <c r="D482" t="s">
        <v>1695</v>
      </c>
      <c r="E482" t="s">
        <v>1695</v>
      </c>
      <c r="F482" t="s">
        <v>1696</v>
      </c>
    </row>
    <row r="483" spans="3:6" hidden="1" x14ac:dyDescent="0.25">
      <c r="C483" s="24">
        <v>116</v>
      </c>
      <c r="D483" t="s">
        <v>1674</v>
      </c>
      <c r="E483" t="s">
        <v>1651</v>
      </c>
      <c r="F483" t="s">
        <v>1651</v>
      </c>
    </row>
    <row r="484" spans="3:6" ht="30" hidden="1" x14ac:dyDescent="0.25">
      <c r="C484" s="24">
        <v>118</v>
      </c>
      <c r="D484" t="s">
        <v>209</v>
      </c>
      <c r="E484" s="22" t="s">
        <v>1658</v>
      </c>
      <c r="F484" s="22" t="s">
        <v>1659</v>
      </c>
    </row>
    <row r="485" spans="3:6" ht="30" hidden="1" x14ac:dyDescent="0.25">
      <c r="C485" s="24">
        <v>119</v>
      </c>
      <c r="D485" t="s">
        <v>209</v>
      </c>
      <c r="E485" s="22" t="s">
        <v>1658</v>
      </c>
      <c r="F485" s="22" t="s">
        <v>1659</v>
      </c>
    </row>
    <row r="486" spans="3:6" hidden="1" x14ac:dyDescent="0.25">
      <c r="C486" s="24">
        <v>120</v>
      </c>
      <c r="D486" t="s">
        <v>1697</v>
      </c>
      <c r="E486" t="s">
        <v>1697</v>
      </c>
      <c r="F486" t="s">
        <v>1698</v>
      </c>
    </row>
    <row r="487" spans="3:6" hidden="1" x14ac:dyDescent="0.25">
      <c r="C487" s="24">
        <v>121</v>
      </c>
      <c r="D487" t="s">
        <v>1699</v>
      </c>
      <c r="E487" t="s">
        <v>1699</v>
      </c>
      <c r="F487" t="s">
        <v>1700</v>
      </c>
    </row>
    <row r="488" spans="3:6" hidden="1" x14ac:dyDescent="0.25">
      <c r="C488" s="24">
        <v>122</v>
      </c>
      <c r="D488" t="s">
        <v>1701</v>
      </c>
      <c r="E488" t="s">
        <v>1701</v>
      </c>
      <c r="F488" t="s">
        <v>1701</v>
      </c>
    </row>
    <row r="489" spans="3:6" hidden="1" x14ac:dyDescent="0.25">
      <c r="C489" s="24">
        <v>123</v>
      </c>
      <c r="D489" t="s">
        <v>1702</v>
      </c>
      <c r="E489" t="s">
        <v>1702</v>
      </c>
      <c r="F489" t="s">
        <v>1702</v>
      </c>
    </row>
    <row r="490" spans="3:6" hidden="1" x14ac:dyDescent="0.25">
      <c r="C490" s="24">
        <v>124</v>
      </c>
      <c r="D490" t="s">
        <v>1703</v>
      </c>
      <c r="E490" t="s">
        <v>1703</v>
      </c>
      <c r="F490" t="s">
        <v>1703</v>
      </c>
    </row>
    <row r="491" spans="3:6" hidden="1" x14ac:dyDescent="0.25">
      <c r="C491" s="24">
        <v>125</v>
      </c>
      <c r="D491" t="s">
        <v>1704</v>
      </c>
      <c r="E491" t="s">
        <v>1704</v>
      </c>
      <c r="F491" t="s">
        <v>1704</v>
      </c>
    </row>
    <row r="492" spans="3:6" hidden="1" x14ac:dyDescent="0.25">
      <c r="C492" s="24">
        <v>126</v>
      </c>
      <c r="D492" t="s">
        <v>1705</v>
      </c>
      <c r="E492" t="s">
        <v>1705</v>
      </c>
      <c r="F492" t="s">
        <v>1705</v>
      </c>
    </row>
    <row r="493" spans="3:6" hidden="1" x14ac:dyDescent="0.25">
      <c r="C493" s="24">
        <v>127</v>
      </c>
      <c r="D493" t="s">
        <v>1706</v>
      </c>
      <c r="E493" t="s">
        <v>1706</v>
      </c>
      <c r="F493" t="s">
        <v>1707</v>
      </c>
    </row>
    <row r="494" spans="3:6" hidden="1" x14ac:dyDescent="0.25">
      <c r="C494" s="24">
        <v>128</v>
      </c>
      <c r="D494" t="s">
        <v>1708</v>
      </c>
      <c r="E494" t="s">
        <v>1708</v>
      </c>
      <c r="F494" t="s">
        <v>1709</v>
      </c>
    </row>
    <row r="495" spans="3:6" hidden="1" x14ac:dyDescent="0.25">
      <c r="C495" s="24">
        <v>129</v>
      </c>
      <c r="D495">
        <v>1</v>
      </c>
      <c r="E495">
        <v>1</v>
      </c>
      <c r="F495">
        <v>1</v>
      </c>
    </row>
    <row r="496" spans="3:6" hidden="1" x14ac:dyDescent="0.25">
      <c r="C496" s="24">
        <v>130</v>
      </c>
      <c r="D496">
        <v>2</v>
      </c>
      <c r="E496">
        <v>2</v>
      </c>
      <c r="F496">
        <v>2</v>
      </c>
    </row>
    <row r="497" spans="3:6" hidden="1" x14ac:dyDescent="0.25">
      <c r="C497" s="24">
        <v>131</v>
      </c>
      <c r="D497">
        <v>3</v>
      </c>
      <c r="E497">
        <v>3</v>
      </c>
      <c r="F497">
        <v>3</v>
      </c>
    </row>
    <row r="498" spans="3:6" hidden="1" x14ac:dyDescent="0.25">
      <c r="C498" s="24">
        <v>132</v>
      </c>
      <c r="D498">
        <v>4</v>
      </c>
      <c r="E498">
        <v>4</v>
      </c>
      <c r="F498">
        <v>4</v>
      </c>
    </row>
    <row r="499" spans="3:6" hidden="1" x14ac:dyDescent="0.25">
      <c r="C499" s="24">
        <v>133</v>
      </c>
      <c r="D499">
        <v>5</v>
      </c>
      <c r="E499">
        <v>5</v>
      </c>
      <c r="F499">
        <v>5</v>
      </c>
    </row>
    <row r="500" spans="3:6" hidden="1" x14ac:dyDescent="0.25">
      <c r="C500" s="24">
        <v>134</v>
      </c>
      <c r="D500" t="s">
        <v>1710</v>
      </c>
      <c r="E500" t="s">
        <v>1710</v>
      </c>
      <c r="F500" t="s">
        <v>1711</v>
      </c>
    </row>
    <row r="501" spans="3:6" hidden="1" x14ac:dyDescent="0.25">
      <c r="C501" s="24">
        <v>135</v>
      </c>
      <c r="D501" t="s">
        <v>1712</v>
      </c>
      <c r="E501" t="s">
        <v>1712</v>
      </c>
      <c r="F501" t="s">
        <v>1713</v>
      </c>
    </row>
    <row r="502" spans="3:6" hidden="1" x14ac:dyDescent="0.25">
      <c r="C502" s="24">
        <v>136</v>
      </c>
      <c r="D502" t="s">
        <v>1714</v>
      </c>
      <c r="E502" t="s">
        <v>1714</v>
      </c>
      <c r="F502" t="s">
        <v>1715</v>
      </c>
    </row>
    <row r="503" spans="3:6" hidden="1" x14ac:dyDescent="0.25">
      <c r="C503" s="24">
        <v>137</v>
      </c>
      <c r="D503" t="s">
        <v>1716</v>
      </c>
      <c r="E503" t="s">
        <v>1716</v>
      </c>
      <c r="F503" t="s">
        <v>1717</v>
      </c>
    </row>
    <row r="504" spans="3:6" hidden="1" x14ac:dyDescent="0.25">
      <c r="C504" s="24">
        <v>138</v>
      </c>
      <c r="D504" t="s">
        <v>1718</v>
      </c>
      <c r="E504" t="s">
        <v>1718</v>
      </c>
      <c r="F504" t="s">
        <v>1714</v>
      </c>
    </row>
    <row r="505" spans="3:6" hidden="1" x14ac:dyDescent="0.25">
      <c r="C505" s="24">
        <v>140</v>
      </c>
      <c r="D505" t="s">
        <v>1719</v>
      </c>
      <c r="E505" t="s">
        <v>1719</v>
      </c>
      <c r="F505" t="s">
        <v>1720</v>
      </c>
    </row>
    <row r="506" spans="3:6" hidden="1" x14ac:dyDescent="0.25">
      <c r="C506" s="24">
        <v>157</v>
      </c>
      <c r="D506" t="s">
        <v>1721</v>
      </c>
      <c r="E506" t="s">
        <v>1721</v>
      </c>
      <c r="F506" t="s">
        <v>1722</v>
      </c>
    </row>
    <row r="507" spans="3:6" hidden="1" x14ac:dyDescent="0.25">
      <c r="C507" s="24">
        <v>164</v>
      </c>
      <c r="D507" t="s">
        <v>1723</v>
      </c>
      <c r="E507" t="s">
        <v>1723</v>
      </c>
      <c r="F507" t="s">
        <v>1724</v>
      </c>
    </row>
    <row r="508" spans="3:6" hidden="1" x14ac:dyDescent="0.25">
      <c r="C508" s="24">
        <v>166</v>
      </c>
      <c r="D508" t="s">
        <v>1725</v>
      </c>
      <c r="E508" t="s">
        <v>1726</v>
      </c>
      <c r="F508" t="s">
        <v>1727</v>
      </c>
    </row>
    <row r="509" spans="3:6" hidden="1" x14ac:dyDescent="0.25">
      <c r="C509" s="24">
        <v>167</v>
      </c>
      <c r="D509" t="s">
        <v>1728</v>
      </c>
      <c r="E509" t="s">
        <v>1728</v>
      </c>
      <c r="F509" t="s">
        <v>1729</v>
      </c>
    </row>
    <row r="510" spans="3:6" hidden="1" x14ac:dyDescent="0.25">
      <c r="C510" s="24">
        <v>168</v>
      </c>
      <c r="D510" t="s">
        <v>1730</v>
      </c>
      <c r="E510" t="s">
        <v>1730</v>
      </c>
      <c r="F510" t="s">
        <v>1731</v>
      </c>
    </row>
    <row r="511" spans="3:6" hidden="1" x14ac:dyDescent="0.25">
      <c r="C511" s="24">
        <v>169</v>
      </c>
      <c r="D511" t="s">
        <v>1595</v>
      </c>
      <c r="E511" t="s">
        <v>1595</v>
      </c>
      <c r="F511" t="s">
        <v>1596</v>
      </c>
    </row>
    <row r="512" spans="3:6" hidden="1" x14ac:dyDescent="0.25">
      <c r="C512" s="24">
        <v>170</v>
      </c>
      <c r="D512" t="s">
        <v>1732</v>
      </c>
      <c r="E512" t="s">
        <v>1732</v>
      </c>
      <c r="F512" t="s">
        <v>1733</v>
      </c>
    </row>
    <row r="513" spans="3:6" hidden="1" x14ac:dyDescent="0.25">
      <c r="C513" s="24">
        <v>172</v>
      </c>
      <c r="D513" t="s">
        <v>1734</v>
      </c>
      <c r="E513" t="s">
        <v>1734</v>
      </c>
      <c r="F513" t="s">
        <v>1735</v>
      </c>
    </row>
    <row r="514" spans="3:6" hidden="1" x14ac:dyDescent="0.25">
      <c r="C514" s="24">
        <v>173</v>
      </c>
      <c r="D514" t="s">
        <v>1736</v>
      </c>
      <c r="E514" t="s">
        <v>1736</v>
      </c>
      <c r="F514" t="s">
        <v>1737</v>
      </c>
    </row>
    <row r="515" spans="3:6" hidden="1" x14ac:dyDescent="0.25">
      <c r="C515" s="24">
        <v>174</v>
      </c>
      <c r="D515" t="s">
        <v>1738</v>
      </c>
      <c r="E515" s="3" t="s">
        <v>1739</v>
      </c>
      <c r="F515" s="3" t="s">
        <v>1740</v>
      </c>
    </row>
    <row r="516" spans="3:6" hidden="1" x14ac:dyDescent="0.25">
      <c r="C516" s="24">
        <v>175</v>
      </c>
      <c r="D516" t="s">
        <v>147</v>
      </c>
      <c r="E516" t="s">
        <v>147</v>
      </c>
      <c r="F516" t="s">
        <v>1694</v>
      </c>
    </row>
    <row r="517" spans="3:6" hidden="1" x14ac:dyDescent="0.25">
      <c r="C517" s="24">
        <v>176</v>
      </c>
      <c r="D517" t="s">
        <v>1741</v>
      </c>
      <c r="E517" t="s">
        <v>1742</v>
      </c>
      <c r="F517" t="s">
        <v>1743</v>
      </c>
    </row>
    <row r="518" spans="3:6" hidden="1" x14ac:dyDescent="0.25">
      <c r="C518" s="24">
        <v>177</v>
      </c>
      <c r="D518" t="s">
        <v>147</v>
      </c>
      <c r="E518" t="s">
        <v>147</v>
      </c>
      <c r="F518" t="s">
        <v>1694</v>
      </c>
    </row>
    <row r="519" spans="3:6" hidden="1" x14ac:dyDescent="0.25"/>
    <row r="520" spans="3:6" hidden="1" x14ac:dyDescent="0.25"/>
    <row r="521" spans="3:6" hidden="1" x14ac:dyDescent="0.25"/>
    <row r="522" spans="3:6" hidden="1" x14ac:dyDescent="0.25"/>
    <row r="523" spans="3:6" hidden="1" x14ac:dyDescent="0.25"/>
    <row r="524" spans="3:6" hidden="1" x14ac:dyDescent="0.25"/>
    <row r="525" spans="3:6" hidden="1" x14ac:dyDescent="0.25">
      <c r="C525" s="23" t="s">
        <v>1744</v>
      </c>
    </row>
    <row r="526" spans="3:6" hidden="1" x14ac:dyDescent="0.25">
      <c r="C526" s="24">
        <v>12</v>
      </c>
      <c r="D526" s="3" t="s">
        <v>70</v>
      </c>
      <c r="E526" s="3" t="s">
        <v>70</v>
      </c>
      <c r="F526" t="s">
        <v>1745</v>
      </c>
    </row>
    <row r="527" spans="3:6" hidden="1" x14ac:dyDescent="0.25">
      <c r="C527" s="24">
        <v>13</v>
      </c>
      <c r="D527" t="s">
        <v>1746</v>
      </c>
      <c r="E527" t="s">
        <v>1746</v>
      </c>
      <c r="F527" t="s">
        <v>1747</v>
      </c>
    </row>
    <row r="528" spans="3:6" hidden="1" x14ac:dyDescent="0.25">
      <c r="C528" s="24">
        <v>14</v>
      </c>
      <c r="D528" t="s">
        <v>1748</v>
      </c>
      <c r="E528" t="s">
        <v>1748</v>
      </c>
      <c r="F528" t="s">
        <v>1749</v>
      </c>
    </row>
    <row r="529" spans="3:8" hidden="1" x14ac:dyDescent="0.25">
      <c r="C529" s="24">
        <v>15</v>
      </c>
      <c r="D529" s="3" t="s">
        <v>1750</v>
      </c>
      <c r="E529" s="3" t="s">
        <v>1750</v>
      </c>
      <c r="F529" s="3" t="s">
        <v>1751</v>
      </c>
    </row>
    <row r="530" spans="3:8" hidden="1" x14ac:dyDescent="0.25">
      <c r="C530" s="24">
        <v>16</v>
      </c>
      <c r="D530" t="s">
        <v>1752</v>
      </c>
      <c r="E530" t="s">
        <v>1752</v>
      </c>
      <c r="F530" t="s">
        <v>1753</v>
      </c>
    </row>
    <row r="531" spans="3:8" hidden="1" x14ac:dyDescent="0.25">
      <c r="C531" s="24">
        <v>17</v>
      </c>
      <c r="D531" s="3" t="s">
        <v>1754</v>
      </c>
      <c r="E531" s="3" t="s">
        <v>1754</v>
      </c>
      <c r="F531" s="3" t="s">
        <v>1755</v>
      </c>
    </row>
    <row r="532" spans="3:8" hidden="1" x14ac:dyDescent="0.25">
      <c r="C532" s="24">
        <v>18</v>
      </c>
      <c r="D532" s="3" t="s">
        <v>1756</v>
      </c>
      <c r="E532" t="s">
        <v>1756</v>
      </c>
      <c r="F532" s="3" t="s">
        <v>1757</v>
      </c>
    </row>
    <row r="533" spans="3:8" hidden="1" x14ac:dyDescent="0.25">
      <c r="C533" s="24">
        <v>20</v>
      </c>
      <c r="D533" t="s">
        <v>1758</v>
      </c>
      <c r="E533" t="s">
        <v>1758</v>
      </c>
      <c r="F533" t="s">
        <v>1758</v>
      </c>
    </row>
    <row r="534" spans="3:8" hidden="1" x14ac:dyDescent="0.25">
      <c r="C534" s="24">
        <v>21</v>
      </c>
      <c r="D534" t="s">
        <v>1759</v>
      </c>
      <c r="E534" t="s">
        <v>1759</v>
      </c>
      <c r="F534" t="s">
        <v>1760</v>
      </c>
    </row>
    <row r="535" spans="3:8" hidden="1" x14ac:dyDescent="0.25">
      <c r="C535" s="24">
        <v>22</v>
      </c>
      <c r="D535" t="s">
        <v>1761</v>
      </c>
      <c r="E535" t="s">
        <v>1761</v>
      </c>
      <c r="F535" t="s">
        <v>1762</v>
      </c>
      <c r="G535" s="31"/>
      <c r="H535" s="31"/>
    </row>
    <row r="536" spans="3:8" hidden="1" x14ac:dyDescent="0.25">
      <c r="C536" s="24">
        <v>23</v>
      </c>
      <c r="D536" t="s">
        <v>1763</v>
      </c>
      <c r="E536" t="s">
        <v>1763</v>
      </c>
      <c r="F536" t="s">
        <v>1764</v>
      </c>
    </row>
    <row r="537" spans="3:8" hidden="1" x14ac:dyDescent="0.25">
      <c r="C537" s="24">
        <v>24</v>
      </c>
      <c r="D537" t="s">
        <v>1765</v>
      </c>
      <c r="E537" t="s">
        <v>1765</v>
      </c>
      <c r="F537" t="s">
        <v>1766</v>
      </c>
    </row>
    <row r="538" spans="3:8" hidden="1" x14ac:dyDescent="0.25">
      <c r="C538" s="24">
        <v>25</v>
      </c>
      <c r="D538" t="s">
        <v>1767</v>
      </c>
      <c r="E538" t="s">
        <v>1767</v>
      </c>
      <c r="F538" t="s">
        <v>1768</v>
      </c>
    </row>
    <row r="539" spans="3:8" hidden="1" x14ac:dyDescent="0.25">
      <c r="C539" s="24">
        <v>26</v>
      </c>
      <c r="D539" t="s">
        <v>1769</v>
      </c>
      <c r="E539" t="s">
        <v>1769</v>
      </c>
      <c r="F539" t="s">
        <v>1770</v>
      </c>
    </row>
    <row r="540" spans="3:8" hidden="1" x14ac:dyDescent="0.25">
      <c r="C540" s="24">
        <v>46</v>
      </c>
      <c r="D540" t="s">
        <v>1614</v>
      </c>
      <c r="E540" t="s">
        <v>1614</v>
      </c>
      <c r="F540" t="s">
        <v>1615</v>
      </c>
    </row>
    <row r="541" spans="3:8" ht="153.75" hidden="1" x14ac:dyDescent="0.25">
      <c r="C541" s="24">
        <v>48</v>
      </c>
      <c r="D541" s="7" t="s">
        <v>1771</v>
      </c>
      <c r="E541" s="7" t="s">
        <v>1771</v>
      </c>
      <c r="F541" s="7" t="s">
        <v>1772</v>
      </c>
    </row>
    <row r="542" spans="3:8" hidden="1" x14ac:dyDescent="0.25">
      <c r="C542" s="24">
        <v>49</v>
      </c>
      <c r="D542" t="s">
        <v>1773</v>
      </c>
      <c r="E542" t="s">
        <v>1773</v>
      </c>
      <c r="F542" t="s">
        <v>1774</v>
      </c>
    </row>
    <row r="543" spans="3:8" hidden="1" x14ac:dyDescent="0.25">
      <c r="C543" s="24">
        <v>50</v>
      </c>
      <c r="D543" t="s">
        <v>1775</v>
      </c>
      <c r="E543" t="s">
        <v>1775</v>
      </c>
      <c r="F543" t="s">
        <v>1776</v>
      </c>
    </row>
    <row r="544" spans="3:8" hidden="1" x14ac:dyDescent="0.25">
      <c r="C544" s="24">
        <v>51</v>
      </c>
      <c r="D544" s="3" t="s">
        <v>1777</v>
      </c>
      <c r="E544" s="3" t="s">
        <v>1777</v>
      </c>
      <c r="F544" s="3" t="s">
        <v>1778</v>
      </c>
    </row>
    <row r="545" spans="3:6" hidden="1" x14ac:dyDescent="0.25">
      <c r="C545" s="24">
        <v>53</v>
      </c>
      <c r="D545" t="s">
        <v>1614</v>
      </c>
      <c r="E545" t="s">
        <v>1614</v>
      </c>
      <c r="F545" t="s">
        <v>1615</v>
      </c>
    </row>
    <row r="546" spans="3:6" hidden="1" x14ac:dyDescent="0.25">
      <c r="C546" s="24">
        <v>55</v>
      </c>
      <c r="D546" t="s">
        <v>1779</v>
      </c>
      <c r="E546" t="s">
        <v>1779</v>
      </c>
      <c r="F546" t="s">
        <v>1780</v>
      </c>
    </row>
    <row r="547" spans="3:6" hidden="1" x14ac:dyDescent="0.25">
      <c r="C547" s="24">
        <v>56</v>
      </c>
      <c r="D547" t="s">
        <v>1781</v>
      </c>
      <c r="E547" s="3" t="s">
        <v>1782</v>
      </c>
      <c r="F547" s="3" t="s">
        <v>1783</v>
      </c>
    </row>
    <row r="548" spans="3:6" hidden="1" x14ac:dyDescent="0.25">
      <c r="C548" s="24">
        <v>57</v>
      </c>
      <c r="D548" t="s">
        <v>1784</v>
      </c>
      <c r="E548" s="3" t="s">
        <v>1785</v>
      </c>
      <c r="F548" s="3" t="s">
        <v>1786</v>
      </c>
    </row>
    <row r="549" spans="3:6" hidden="1" x14ac:dyDescent="0.25">
      <c r="C549" s="24">
        <v>58</v>
      </c>
      <c r="D549" t="s">
        <v>1787</v>
      </c>
      <c r="E549" t="s">
        <v>1787</v>
      </c>
      <c r="F549" t="s">
        <v>1788</v>
      </c>
    </row>
    <row r="550" spans="3:6" hidden="1" x14ac:dyDescent="0.25">
      <c r="C550" s="24">
        <v>59</v>
      </c>
      <c r="D550" s="3" t="s">
        <v>1789</v>
      </c>
      <c r="E550" s="3" t="s">
        <v>1789</v>
      </c>
      <c r="F550" s="3" t="s">
        <v>1790</v>
      </c>
    </row>
    <row r="551" spans="3:6" hidden="1" x14ac:dyDescent="0.25">
      <c r="C551" s="24">
        <v>77</v>
      </c>
      <c r="D551" t="s">
        <v>1614</v>
      </c>
      <c r="E551" t="s">
        <v>1614</v>
      </c>
      <c r="F551" t="s">
        <v>1615</v>
      </c>
    </row>
    <row r="552" spans="3:6" hidden="1" x14ac:dyDescent="0.25">
      <c r="C552" s="24">
        <v>79</v>
      </c>
      <c r="D552" t="s">
        <v>1791</v>
      </c>
      <c r="E552" t="s">
        <v>1791</v>
      </c>
      <c r="F552" t="s">
        <v>1792</v>
      </c>
    </row>
    <row r="553" spans="3:6" ht="45" hidden="1" x14ac:dyDescent="0.25">
      <c r="C553" s="24">
        <v>80</v>
      </c>
      <c r="D553" t="s">
        <v>1793</v>
      </c>
      <c r="E553" s="3" t="s">
        <v>1794</v>
      </c>
      <c r="F553" s="22" t="s">
        <v>1795</v>
      </c>
    </row>
    <row r="554" spans="3:6" hidden="1" x14ac:dyDescent="0.25">
      <c r="C554" s="24">
        <v>84</v>
      </c>
      <c r="D554" t="s">
        <v>1614</v>
      </c>
      <c r="E554" t="s">
        <v>1614</v>
      </c>
      <c r="F554" t="s">
        <v>1615</v>
      </c>
    </row>
    <row r="555" spans="3:6" hidden="1" x14ac:dyDescent="0.25">
      <c r="C555" s="24">
        <v>86</v>
      </c>
      <c r="D555" t="s">
        <v>1796</v>
      </c>
      <c r="E555" s="3" t="s">
        <v>1797</v>
      </c>
      <c r="F555" t="s">
        <v>1798</v>
      </c>
    </row>
    <row r="556" spans="3:6" hidden="1" x14ac:dyDescent="0.25">
      <c r="C556" s="24">
        <v>87</v>
      </c>
      <c r="D556" t="s">
        <v>1799</v>
      </c>
      <c r="E556" t="s">
        <v>1799</v>
      </c>
      <c r="F556" t="s">
        <v>1800</v>
      </c>
    </row>
    <row r="557" spans="3:6" hidden="1" x14ac:dyDescent="0.25">
      <c r="C557" s="24">
        <v>89</v>
      </c>
      <c r="D557" t="s">
        <v>1614</v>
      </c>
      <c r="E557" t="s">
        <v>1614</v>
      </c>
      <c r="F557" t="s">
        <v>1615</v>
      </c>
    </row>
    <row r="558" spans="3:6" hidden="1" x14ac:dyDescent="0.25">
      <c r="C558" s="24">
        <v>91</v>
      </c>
      <c r="D558" t="s">
        <v>1801</v>
      </c>
      <c r="E558" t="s">
        <v>1801</v>
      </c>
      <c r="F558" t="s">
        <v>1802</v>
      </c>
    </row>
    <row r="559" spans="3:6" ht="30" hidden="1" x14ac:dyDescent="0.25">
      <c r="C559" s="24">
        <v>92</v>
      </c>
      <c r="D559" t="s">
        <v>1803</v>
      </c>
      <c r="E559" s="22" t="s">
        <v>1804</v>
      </c>
      <c r="F559" s="22" t="s">
        <v>1805</v>
      </c>
    </row>
    <row r="560" spans="3:6" hidden="1" x14ac:dyDescent="0.25">
      <c r="C560" s="24">
        <v>93</v>
      </c>
      <c r="D560" t="s">
        <v>1806</v>
      </c>
      <c r="E560" t="s">
        <v>1806</v>
      </c>
      <c r="F560" t="s">
        <v>1807</v>
      </c>
    </row>
    <row r="561" spans="3:6" hidden="1" x14ac:dyDescent="0.25">
      <c r="C561" s="24">
        <v>94</v>
      </c>
    </row>
    <row r="562" spans="3:6" hidden="1" x14ac:dyDescent="0.25">
      <c r="C562" s="24">
        <v>95</v>
      </c>
      <c r="D562" t="s">
        <v>1808</v>
      </c>
      <c r="E562" t="s">
        <v>1809</v>
      </c>
      <c r="F562" t="s">
        <v>1810</v>
      </c>
    </row>
    <row r="563" spans="3:6" hidden="1" x14ac:dyDescent="0.25">
      <c r="C563" s="24">
        <v>96</v>
      </c>
      <c r="D563" t="s">
        <v>1811</v>
      </c>
      <c r="E563" t="s">
        <v>1811</v>
      </c>
      <c r="F563" t="s">
        <v>1812</v>
      </c>
    </row>
    <row r="564" spans="3:6" hidden="1" x14ac:dyDescent="0.25">
      <c r="C564" s="24">
        <v>97</v>
      </c>
      <c r="D564" t="s">
        <v>1813</v>
      </c>
      <c r="E564" t="s">
        <v>1813</v>
      </c>
      <c r="F564" t="s">
        <v>1814</v>
      </c>
    </row>
    <row r="565" spans="3:6" hidden="1" x14ac:dyDescent="0.25">
      <c r="C565" s="24">
        <v>100</v>
      </c>
      <c r="D565" t="s">
        <v>1815</v>
      </c>
      <c r="E565" t="s">
        <v>1815</v>
      </c>
      <c r="F565" t="s">
        <v>1816</v>
      </c>
    </row>
    <row r="566" spans="3:6" hidden="1" x14ac:dyDescent="0.25">
      <c r="C566" s="24">
        <v>109</v>
      </c>
      <c r="D566" t="s">
        <v>1614</v>
      </c>
      <c r="E566" t="s">
        <v>1614</v>
      </c>
      <c r="F566" t="s">
        <v>1615</v>
      </c>
    </row>
    <row r="567" spans="3:6" hidden="1" x14ac:dyDescent="0.25">
      <c r="C567" s="24">
        <v>111</v>
      </c>
      <c r="D567" t="s">
        <v>1817</v>
      </c>
      <c r="E567" t="s">
        <v>1817</v>
      </c>
      <c r="F567" t="s">
        <v>1818</v>
      </c>
    </row>
    <row r="568" spans="3:6" hidden="1" x14ac:dyDescent="0.25">
      <c r="C568" s="24">
        <v>112</v>
      </c>
      <c r="D568" t="s">
        <v>1819</v>
      </c>
      <c r="E568" t="s">
        <v>1820</v>
      </c>
      <c r="F568" t="s">
        <v>1821</v>
      </c>
    </row>
    <row r="569" spans="3:6" hidden="1" x14ac:dyDescent="0.25">
      <c r="C569" s="24">
        <v>116</v>
      </c>
      <c r="D569" t="s">
        <v>1614</v>
      </c>
      <c r="E569" t="s">
        <v>1614</v>
      </c>
      <c r="F569" t="s">
        <v>1615</v>
      </c>
    </row>
    <row r="570" spans="3:6" hidden="1" x14ac:dyDescent="0.25">
      <c r="C570" s="24">
        <v>118</v>
      </c>
      <c r="D570" t="s">
        <v>1822</v>
      </c>
      <c r="E570" t="s">
        <v>1822</v>
      </c>
      <c r="F570" t="s">
        <v>1823</v>
      </c>
    </row>
    <row r="571" spans="3:6" hidden="1" x14ac:dyDescent="0.25">
      <c r="C571" s="24">
        <v>122</v>
      </c>
      <c r="D571" t="s">
        <v>1824</v>
      </c>
      <c r="E571" t="s">
        <v>1824</v>
      </c>
      <c r="F571" t="s">
        <v>1825</v>
      </c>
    </row>
    <row r="572" spans="3:6" hidden="1" x14ac:dyDescent="0.25">
      <c r="C572" s="24">
        <v>123</v>
      </c>
      <c r="D572" t="s">
        <v>1826</v>
      </c>
      <c r="E572" t="s">
        <v>1826</v>
      </c>
      <c r="F572" t="s">
        <v>1827</v>
      </c>
    </row>
    <row r="573" spans="3:6" hidden="1" x14ac:dyDescent="0.25">
      <c r="C573" s="24">
        <v>124</v>
      </c>
      <c r="D573" t="s">
        <v>1828</v>
      </c>
      <c r="E573" t="s">
        <v>1828</v>
      </c>
      <c r="F573" t="s">
        <v>1829</v>
      </c>
    </row>
    <row r="574" spans="3:6" hidden="1" x14ac:dyDescent="0.25">
      <c r="C574" s="24">
        <v>125</v>
      </c>
      <c r="D574" t="s">
        <v>1830</v>
      </c>
      <c r="E574" t="s">
        <v>1830</v>
      </c>
      <c r="F574" t="s">
        <v>1831</v>
      </c>
    </row>
    <row r="575" spans="3:6" hidden="1" x14ac:dyDescent="0.25">
      <c r="C575" s="24">
        <v>126</v>
      </c>
      <c r="D575" t="s">
        <v>1832</v>
      </c>
      <c r="E575" t="s">
        <v>1832</v>
      </c>
      <c r="F575" t="s">
        <v>1833</v>
      </c>
    </row>
    <row r="576" spans="3:6" hidden="1" x14ac:dyDescent="0.25">
      <c r="C576" s="24">
        <v>128</v>
      </c>
      <c r="D576" t="s">
        <v>1834</v>
      </c>
      <c r="E576" t="s">
        <v>1834</v>
      </c>
      <c r="F576" t="s">
        <v>1835</v>
      </c>
    </row>
    <row r="577" spans="3:6" hidden="1" x14ac:dyDescent="0.25">
      <c r="C577" s="24">
        <v>136</v>
      </c>
      <c r="D577" t="s">
        <v>1836</v>
      </c>
      <c r="E577" t="s">
        <v>1836</v>
      </c>
      <c r="F577" t="s">
        <v>1837</v>
      </c>
    </row>
    <row r="578" spans="3:6" hidden="1" x14ac:dyDescent="0.25">
      <c r="C578" s="24">
        <v>137</v>
      </c>
      <c r="D578" t="s">
        <v>1838</v>
      </c>
      <c r="E578" t="s">
        <v>1838</v>
      </c>
      <c r="F578" t="s">
        <v>1839</v>
      </c>
    </row>
    <row r="579" spans="3:6" hidden="1" x14ac:dyDescent="0.25">
      <c r="C579" s="24">
        <v>138</v>
      </c>
      <c r="D579" t="s">
        <v>1840</v>
      </c>
      <c r="E579" t="s">
        <v>1840</v>
      </c>
      <c r="F579" t="s">
        <v>1841</v>
      </c>
    </row>
    <row r="580" spans="3:6" hidden="1" x14ac:dyDescent="0.25">
      <c r="C580" s="24">
        <v>140</v>
      </c>
      <c r="D580" t="s">
        <v>1842</v>
      </c>
      <c r="E580" t="s">
        <v>1842</v>
      </c>
      <c r="F580" s="3" t="s">
        <v>1843</v>
      </c>
    </row>
    <row r="581" spans="3:6" hidden="1" x14ac:dyDescent="0.25">
      <c r="C581" s="24">
        <v>156</v>
      </c>
      <c r="D581" t="s">
        <v>1844</v>
      </c>
      <c r="E581" t="s">
        <v>1844</v>
      </c>
      <c r="F581" s="3" t="s">
        <v>1845</v>
      </c>
    </row>
    <row r="582" spans="3:6" hidden="1" x14ac:dyDescent="0.25">
      <c r="C582" s="24">
        <v>159</v>
      </c>
      <c r="D582" t="s">
        <v>1846</v>
      </c>
      <c r="E582" t="s">
        <v>1846</v>
      </c>
      <c r="F582" s="3" t="s">
        <v>1847</v>
      </c>
    </row>
    <row r="583" spans="3:6" hidden="1" x14ac:dyDescent="0.25">
      <c r="C583" s="24">
        <v>160</v>
      </c>
      <c r="D583" t="s">
        <v>1848</v>
      </c>
      <c r="E583" t="s">
        <v>1848</v>
      </c>
      <c r="F583" s="3" t="s">
        <v>1849</v>
      </c>
    </row>
    <row r="584" spans="3:6" hidden="1" x14ac:dyDescent="0.25">
      <c r="C584" s="24">
        <v>161</v>
      </c>
      <c r="D584" t="s">
        <v>1850</v>
      </c>
      <c r="E584" t="s">
        <v>1850</v>
      </c>
      <c r="F584" s="3" t="s">
        <v>1851</v>
      </c>
    </row>
    <row r="585" spans="3:6" hidden="1" x14ac:dyDescent="0.25">
      <c r="C585" s="24">
        <v>162</v>
      </c>
      <c r="D585" t="s">
        <v>1852</v>
      </c>
      <c r="E585" t="s">
        <v>1852</v>
      </c>
      <c r="F585" s="3" t="s">
        <v>1853</v>
      </c>
    </row>
    <row r="586" spans="3:6" hidden="1" x14ac:dyDescent="0.25"/>
    <row r="587" spans="3:6" hidden="1" x14ac:dyDescent="0.25"/>
    <row r="588" spans="3:6" hidden="1" x14ac:dyDescent="0.25"/>
    <row r="589" spans="3:6" hidden="1" x14ac:dyDescent="0.25"/>
    <row r="590" spans="3:6" hidden="1" x14ac:dyDescent="0.25">
      <c r="C590" s="23" t="s">
        <v>1854</v>
      </c>
    </row>
    <row r="591" spans="3:6" hidden="1" x14ac:dyDescent="0.25">
      <c r="C591" s="24">
        <v>60</v>
      </c>
      <c r="D591" t="s">
        <v>1855</v>
      </c>
      <c r="E591" s="3" t="s">
        <v>1856</v>
      </c>
      <c r="F591" s="3" t="s">
        <v>1857</v>
      </c>
    </row>
    <row r="592" spans="3:6" hidden="1" x14ac:dyDescent="0.25">
      <c r="C592" s="24">
        <v>61</v>
      </c>
      <c r="D592" t="s">
        <v>1858</v>
      </c>
      <c r="E592" s="3" t="s">
        <v>1859</v>
      </c>
      <c r="F592" s="3" t="s">
        <v>1860</v>
      </c>
    </row>
    <row r="593" spans="3:6" hidden="1" x14ac:dyDescent="0.25">
      <c r="C593" s="24">
        <v>62</v>
      </c>
      <c r="D593" t="s">
        <v>1861</v>
      </c>
      <c r="E593" t="s">
        <v>1861</v>
      </c>
      <c r="F593" t="s">
        <v>1862</v>
      </c>
    </row>
    <row r="594" spans="3:6" hidden="1" x14ac:dyDescent="0.25">
      <c r="C594" s="24">
        <v>63</v>
      </c>
      <c r="D594" t="s">
        <v>1863</v>
      </c>
      <c r="E594" t="s">
        <v>1863</v>
      </c>
      <c r="F594" t="s">
        <v>1864</v>
      </c>
    </row>
    <row r="595" spans="3:6" hidden="1" x14ac:dyDescent="0.25">
      <c r="C595" s="24">
        <v>64</v>
      </c>
      <c r="D595" t="s">
        <v>1865</v>
      </c>
      <c r="E595" s="3" t="s">
        <v>1866</v>
      </c>
      <c r="F595" s="3" t="s">
        <v>1867</v>
      </c>
    </row>
    <row r="596" spans="3:6" hidden="1" x14ac:dyDescent="0.25">
      <c r="C596" s="24">
        <v>65</v>
      </c>
      <c r="D596" t="s">
        <v>1868</v>
      </c>
      <c r="E596" s="3" t="s">
        <v>1868</v>
      </c>
      <c r="F596" s="3" t="s">
        <v>1869</v>
      </c>
    </row>
    <row r="597" spans="3:6" hidden="1" x14ac:dyDescent="0.25">
      <c r="C597" s="24">
        <v>66</v>
      </c>
      <c r="D597" t="s">
        <v>1870</v>
      </c>
      <c r="E597" s="3" t="s">
        <v>1871</v>
      </c>
      <c r="F597" s="3" t="s">
        <v>1872</v>
      </c>
    </row>
    <row r="598" spans="3:6" hidden="1" x14ac:dyDescent="0.25">
      <c r="C598" s="24">
        <v>67</v>
      </c>
      <c r="D598" t="s">
        <v>1873</v>
      </c>
      <c r="E598" t="s">
        <v>1873</v>
      </c>
      <c r="F598" t="s">
        <v>1874</v>
      </c>
    </row>
    <row r="599" spans="3:6" hidden="1" x14ac:dyDescent="0.25">
      <c r="C599" s="24">
        <v>68</v>
      </c>
      <c r="D599" t="s">
        <v>1875</v>
      </c>
      <c r="E599" t="s">
        <v>1875</v>
      </c>
      <c r="F599" t="s">
        <v>1876</v>
      </c>
    </row>
    <row r="600" spans="3:6" ht="26.25" hidden="1" x14ac:dyDescent="0.25">
      <c r="C600" s="24">
        <v>69</v>
      </c>
      <c r="D600" t="s">
        <v>1877</v>
      </c>
      <c r="E600" s="7" t="s">
        <v>1878</v>
      </c>
      <c r="F600" s="3" t="s">
        <v>1879</v>
      </c>
    </row>
    <row r="601" spans="3:6" hidden="1" x14ac:dyDescent="0.25">
      <c r="C601" s="24">
        <v>70</v>
      </c>
      <c r="D601" t="s">
        <v>1880</v>
      </c>
      <c r="E601" s="3" t="s">
        <v>1881</v>
      </c>
      <c r="F601" s="3" t="s">
        <v>1882</v>
      </c>
    </row>
    <row r="602" spans="3:6" hidden="1" x14ac:dyDescent="0.25">
      <c r="C602" s="24">
        <v>71</v>
      </c>
      <c r="D602" t="s">
        <v>1883</v>
      </c>
      <c r="E602" t="s">
        <v>1883</v>
      </c>
      <c r="F602" t="s">
        <v>1884</v>
      </c>
    </row>
    <row r="603" spans="3:6" hidden="1" x14ac:dyDescent="0.25">
      <c r="C603" s="24">
        <v>72</v>
      </c>
      <c r="D603" t="s">
        <v>1885</v>
      </c>
      <c r="E603" t="s">
        <v>1885</v>
      </c>
      <c r="F603" t="s">
        <v>1886</v>
      </c>
    </row>
    <row r="604" spans="3:6" hidden="1" x14ac:dyDescent="0.25">
      <c r="C604" s="24">
        <v>73</v>
      </c>
      <c r="D604" t="s">
        <v>1887</v>
      </c>
      <c r="E604" t="s">
        <v>1887</v>
      </c>
      <c r="F604" t="s">
        <v>1888</v>
      </c>
    </row>
    <row r="605" spans="3:6" hidden="1" x14ac:dyDescent="0.25">
      <c r="C605" s="24">
        <v>74</v>
      </c>
      <c r="D605" t="s">
        <v>1889</v>
      </c>
      <c r="E605" t="s">
        <v>1890</v>
      </c>
      <c r="F605" t="s">
        <v>1891</v>
      </c>
    </row>
    <row r="606" spans="3:6" ht="39" hidden="1" x14ac:dyDescent="0.25">
      <c r="C606" s="24">
        <v>75</v>
      </c>
      <c r="D606" s="3" t="s">
        <v>1892</v>
      </c>
      <c r="E606" s="7" t="s">
        <v>1893</v>
      </c>
      <c r="F606" s="7" t="s">
        <v>1894</v>
      </c>
    </row>
    <row r="607" spans="3:6" ht="26.25" hidden="1" x14ac:dyDescent="0.25">
      <c r="C607" s="24">
        <v>76</v>
      </c>
      <c r="D607" t="s">
        <v>1895</v>
      </c>
      <c r="E607" s="7" t="s">
        <v>1896</v>
      </c>
      <c r="F607" s="7" t="s">
        <v>1897</v>
      </c>
    </row>
    <row r="608" spans="3:6" hidden="1" x14ac:dyDescent="0.25">
      <c r="C608" s="24">
        <v>101</v>
      </c>
      <c r="D608" t="s">
        <v>1898</v>
      </c>
      <c r="E608" t="s">
        <v>1898</v>
      </c>
      <c r="F608" t="s">
        <v>1899</v>
      </c>
    </row>
    <row r="609" spans="3:6" hidden="1" x14ac:dyDescent="0.25">
      <c r="C609" s="24">
        <v>119</v>
      </c>
      <c r="D609" t="s">
        <v>1900</v>
      </c>
      <c r="E609" t="s">
        <v>1900</v>
      </c>
      <c r="F609" t="s">
        <v>1901</v>
      </c>
    </row>
    <row r="610" spans="3:6" hidden="1" x14ac:dyDescent="0.25">
      <c r="C610" s="24">
        <v>164</v>
      </c>
      <c r="D610" t="s">
        <v>1902</v>
      </c>
      <c r="E610" t="s">
        <v>1903</v>
      </c>
      <c r="F610" t="s">
        <v>1904</v>
      </c>
    </row>
    <row r="611" spans="3:6" hidden="1" x14ac:dyDescent="0.25"/>
    <row r="612" spans="3:6" hidden="1" x14ac:dyDescent="0.25"/>
    <row r="613" spans="3:6" hidden="1" x14ac:dyDescent="0.25"/>
    <row r="614" spans="3:6" hidden="1" x14ac:dyDescent="0.25"/>
    <row r="615" spans="3:6" hidden="1" x14ac:dyDescent="0.25"/>
    <row r="616" spans="3:6" hidden="1" x14ac:dyDescent="0.25">
      <c r="C616" s="23" t="s">
        <v>1905</v>
      </c>
    </row>
    <row r="617" spans="3:6" hidden="1" x14ac:dyDescent="0.25">
      <c r="C617" s="24">
        <v>12</v>
      </c>
      <c r="D617" s="3" t="s">
        <v>1906</v>
      </c>
      <c r="E617" s="3" t="s">
        <v>1906</v>
      </c>
      <c r="F617" s="3" t="s">
        <v>1907</v>
      </c>
    </row>
    <row r="618" spans="3:6" hidden="1" x14ac:dyDescent="0.25">
      <c r="C618" s="24">
        <v>13</v>
      </c>
      <c r="D618" t="s">
        <v>1908</v>
      </c>
      <c r="E618" t="s">
        <v>1908</v>
      </c>
      <c r="F618" t="s">
        <v>1909</v>
      </c>
    </row>
    <row r="619" spans="3:6" hidden="1" x14ac:dyDescent="0.25">
      <c r="C619" s="24">
        <v>14</v>
      </c>
      <c r="D619" t="s">
        <v>77</v>
      </c>
      <c r="E619" t="s">
        <v>77</v>
      </c>
      <c r="F619" t="s">
        <v>1910</v>
      </c>
    </row>
    <row r="620" spans="3:6" hidden="1" x14ac:dyDescent="0.25">
      <c r="C620" s="24">
        <v>15</v>
      </c>
      <c r="D620" t="s">
        <v>78</v>
      </c>
      <c r="E620" t="s">
        <v>78</v>
      </c>
      <c r="F620" t="s">
        <v>1911</v>
      </c>
    </row>
    <row r="621" spans="3:6" hidden="1" x14ac:dyDescent="0.25">
      <c r="C621" s="24">
        <v>16</v>
      </c>
      <c r="D621" t="s">
        <v>1912</v>
      </c>
      <c r="E621" t="s">
        <v>1912</v>
      </c>
      <c r="F621" t="s">
        <v>1913</v>
      </c>
    </row>
    <row r="622" spans="3:6" hidden="1" x14ac:dyDescent="0.25">
      <c r="C622" s="24">
        <v>17</v>
      </c>
      <c r="D622" t="s">
        <v>1914</v>
      </c>
      <c r="E622" t="s">
        <v>1914</v>
      </c>
      <c r="F622" t="s">
        <v>1915</v>
      </c>
    </row>
    <row r="623" spans="3:6" hidden="1" x14ac:dyDescent="0.25">
      <c r="C623" s="24">
        <v>18</v>
      </c>
      <c r="D623" s="3" t="s">
        <v>79</v>
      </c>
      <c r="E623" s="3" t="s">
        <v>79</v>
      </c>
      <c r="F623" s="3" t="s">
        <v>1916</v>
      </c>
    </row>
    <row r="624" spans="3:6" hidden="1" x14ac:dyDescent="0.25"/>
    <row r="625" spans="3:6" hidden="1" x14ac:dyDescent="0.25"/>
    <row r="626" spans="3:6" hidden="1" x14ac:dyDescent="0.25">
      <c r="C626" s="23" t="s">
        <v>1917</v>
      </c>
    </row>
    <row r="627" spans="3:6" hidden="1" x14ac:dyDescent="0.25">
      <c r="C627" s="24">
        <v>1</v>
      </c>
    </row>
    <row r="628" spans="3:6" hidden="1" x14ac:dyDescent="0.25">
      <c r="C628" s="24">
        <v>2</v>
      </c>
      <c r="D628" t="s">
        <v>1918</v>
      </c>
      <c r="E628" t="s">
        <v>1918</v>
      </c>
      <c r="F628" s="3" t="s">
        <v>1919</v>
      </c>
    </row>
    <row r="629" spans="3:6" hidden="1" x14ac:dyDescent="0.25">
      <c r="C629" s="24">
        <v>3</v>
      </c>
      <c r="D629" t="s">
        <v>1920</v>
      </c>
      <c r="E629" t="s">
        <v>1920</v>
      </c>
      <c r="F629" t="s">
        <v>1921</v>
      </c>
    </row>
    <row r="630" spans="3:6" hidden="1" x14ac:dyDescent="0.25">
      <c r="C630" s="24">
        <v>4</v>
      </c>
      <c r="D630" t="s">
        <v>1922</v>
      </c>
      <c r="E630" t="s">
        <v>1922</v>
      </c>
      <c r="F630" t="s">
        <v>1923</v>
      </c>
    </row>
    <row r="631" spans="3:6" hidden="1" x14ac:dyDescent="0.25">
      <c r="C631" s="24">
        <v>5</v>
      </c>
      <c r="D631" t="s">
        <v>1924</v>
      </c>
      <c r="E631" t="s">
        <v>1924</v>
      </c>
      <c r="F631" t="s">
        <v>1925</v>
      </c>
    </row>
    <row r="632" spans="3:6" hidden="1" x14ac:dyDescent="0.25">
      <c r="C632" s="24">
        <v>6</v>
      </c>
      <c r="D632" t="s">
        <v>97</v>
      </c>
      <c r="E632" t="s">
        <v>97</v>
      </c>
      <c r="F632" t="s">
        <v>1599</v>
      </c>
    </row>
    <row r="633" spans="3:6" hidden="1" x14ac:dyDescent="0.25">
      <c r="C633" s="24">
        <v>7</v>
      </c>
      <c r="D633" t="s">
        <v>1926</v>
      </c>
      <c r="E633" t="s">
        <v>1926</v>
      </c>
      <c r="F633" t="s">
        <v>1927</v>
      </c>
    </row>
    <row r="634" spans="3:6" hidden="1" x14ac:dyDescent="0.25">
      <c r="C634" s="24">
        <v>8</v>
      </c>
      <c r="D634" t="s">
        <v>1928</v>
      </c>
      <c r="E634" t="s">
        <v>1928</v>
      </c>
      <c r="F634" t="s">
        <v>1929</v>
      </c>
    </row>
    <row r="635" spans="3:6" hidden="1" x14ac:dyDescent="0.25">
      <c r="C635" s="24">
        <v>11</v>
      </c>
      <c r="D635" t="s">
        <v>1930</v>
      </c>
      <c r="E635" t="s">
        <v>1930</v>
      </c>
      <c r="F635" t="s">
        <v>1931</v>
      </c>
    </row>
    <row r="636" spans="3:6" hidden="1" x14ac:dyDescent="0.25">
      <c r="C636" s="24">
        <v>12</v>
      </c>
      <c r="D636" t="s">
        <v>1932</v>
      </c>
      <c r="E636" t="s">
        <v>1933</v>
      </c>
      <c r="F636" t="s">
        <v>1934</v>
      </c>
    </row>
    <row r="637" spans="3:6" hidden="1" x14ac:dyDescent="0.25">
      <c r="C637" s="24">
        <v>13</v>
      </c>
      <c r="D637" t="s">
        <v>1935</v>
      </c>
      <c r="E637" t="s">
        <v>1936</v>
      </c>
      <c r="F637" t="s">
        <v>1937</v>
      </c>
    </row>
    <row r="638" spans="3:6" hidden="1" x14ac:dyDescent="0.25">
      <c r="C638" s="24">
        <v>14</v>
      </c>
      <c r="D638" t="s">
        <v>1938</v>
      </c>
      <c r="E638" t="s">
        <v>1939</v>
      </c>
      <c r="F638" t="s">
        <v>1940</v>
      </c>
    </row>
    <row r="639" spans="3:6" hidden="1" x14ac:dyDescent="0.25">
      <c r="C639" s="24">
        <v>15</v>
      </c>
      <c r="D639" t="s">
        <v>1941</v>
      </c>
      <c r="E639" s="3" t="s">
        <v>1942</v>
      </c>
      <c r="F639" s="3" t="s">
        <v>1943</v>
      </c>
    </row>
    <row r="640" spans="3:6" hidden="1" x14ac:dyDescent="0.25">
      <c r="C640" s="24">
        <v>16</v>
      </c>
    </row>
    <row r="641" spans="3:6" hidden="1" x14ac:dyDescent="0.25">
      <c r="C641" s="24">
        <v>20</v>
      </c>
      <c r="D641" t="s">
        <v>1944</v>
      </c>
      <c r="E641" t="s">
        <v>1944</v>
      </c>
      <c r="F641" t="s">
        <v>1945</v>
      </c>
    </row>
    <row r="642" spans="3:6" hidden="1" x14ac:dyDescent="0.25">
      <c r="C642" s="24">
        <v>21</v>
      </c>
      <c r="D642" t="s">
        <v>1946</v>
      </c>
      <c r="E642" t="s">
        <v>1946</v>
      </c>
      <c r="F642" t="s">
        <v>1946</v>
      </c>
    </row>
    <row r="643" spans="3:6" hidden="1" x14ac:dyDescent="0.25">
      <c r="C643" s="24">
        <v>22</v>
      </c>
      <c r="D643" t="s">
        <v>1947</v>
      </c>
      <c r="E643" t="s">
        <v>1947</v>
      </c>
      <c r="F643" t="s">
        <v>1948</v>
      </c>
    </row>
    <row r="644" spans="3:6" hidden="1" x14ac:dyDescent="0.25">
      <c r="C644" s="24">
        <v>23</v>
      </c>
      <c r="D644" t="s">
        <v>1949</v>
      </c>
      <c r="E644" t="s">
        <v>1949</v>
      </c>
      <c r="F644" t="s">
        <v>1950</v>
      </c>
    </row>
    <row r="645" spans="3:6" hidden="1" x14ac:dyDescent="0.25">
      <c r="C645" s="24">
        <v>29</v>
      </c>
      <c r="D645" t="s">
        <v>1951</v>
      </c>
      <c r="E645" t="s">
        <v>1951</v>
      </c>
      <c r="F645" t="s">
        <v>1952</v>
      </c>
    </row>
    <row r="646" spans="3:6" hidden="1" x14ac:dyDescent="0.25">
      <c r="C646" s="24">
        <v>41</v>
      </c>
      <c r="D646" t="s">
        <v>1953</v>
      </c>
      <c r="E646" t="s">
        <v>1953</v>
      </c>
      <c r="F646" t="s">
        <v>1954</v>
      </c>
    </row>
    <row r="647" spans="3:6" hidden="1" x14ac:dyDescent="0.25">
      <c r="C647" s="24">
        <v>42</v>
      </c>
      <c r="D647" t="s">
        <v>1955</v>
      </c>
      <c r="E647" t="s">
        <v>1955</v>
      </c>
      <c r="F647" t="s">
        <v>1956</v>
      </c>
    </row>
    <row r="648" spans="3:6" hidden="1" x14ac:dyDescent="0.25">
      <c r="C648" s="24">
        <v>46</v>
      </c>
      <c r="D648" t="s">
        <v>1951</v>
      </c>
      <c r="E648" t="s">
        <v>1951</v>
      </c>
      <c r="F648" t="s">
        <v>1952</v>
      </c>
    </row>
    <row r="649" spans="3:6" hidden="1" x14ac:dyDescent="0.25">
      <c r="C649" s="24">
        <v>47</v>
      </c>
      <c r="E649" t="s">
        <v>1957</v>
      </c>
      <c r="F649" t="s">
        <v>1958</v>
      </c>
    </row>
    <row r="650" spans="3:6" ht="102.75" hidden="1" x14ac:dyDescent="0.25">
      <c r="C650" s="24">
        <v>49</v>
      </c>
      <c r="D650" t="s">
        <v>1959</v>
      </c>
      <c r="E650" s="32" t="s">
        <v>1960</v>
      </c>
      <c r="F650" s="32" t="s">
        <v>1961</v>
      </c>
    </row>
    <row r="651" spans="3:6" hidden="1" x14ac:dyDescent="0.25">
      <c r="C651" s="24">
        <v>53</v>
      </c>
      <c r="D651" t="s">
        <v>1951</v>
      </c>
      <c r="E651" t="s">
        <v>1951</v>
      </c>
      <c r="F651" t="s">
        <v>1952</v>
      </c>
    </row>
    <row r="652" spans="3:6" hidden="1" x14ac:dyDescent="0.25">
      <c r="C652" s="24">
        <v>54</v>
      </c>
      <c r="D652" t="s">
        <v>1962</v>
      </c>
      <c r="E652" t="s">
        <v>1963</v>
      </c>
      <c r="F652" t="s">
        <v>1964</v>
      </c>
    </row>
    <row r="653" spans="3:6" hidden="1" x14ac:dyDescent="0.25">
      <c r="C653" s="24">
        <v>77</v>
      </c>
      <c r="D653" t="s">
        <v>1951</v>
      </c>
      <c r="E653" t="s">
        <v>1951</v>
      </c>
      <c r="F653" t="s">
        <v>1952</v>
      </c>
    </row>
    <row r="654" spans="3:6" hidden="1" x14ac:dyDescent="0.25">
      <c r="C654" s="24">
        <v>84</v>
      </c>
      <c r="D654" t="s">
        <v>1951</v>
      </c>
      <c r="E654" t="s">
        <v>1951</v>
      </c>
      <c r="F654" t="s">
        <v>1952</v>
      </c>
    </row>
    <row r="655" spans="3:6" hidden="1" x14ac:dyDescent="0.25">
      <c r="C655" s="24">
        <v>89</v>
      </c>
      <c r="D655" t="s">
        <v>1951</v>
      </c>
      <c r="E655" t="s">
        <v>1951</v>
      </c>
      <c r="F655" t="s">
        <v>1952</v>
      </c>
    </row>
    <row r="656" spans="3:6" hidden="1" x14ac:dyDescent="0.25">
      <c r="C656" s="24">
        <v>94</v>
      </c>
    </row>
    <row r="657" spans="3:6" hidden="1" x14ac:dyDescent="0.25">
      <c r="C657" s="24">
        <v>101</v>
      </c>
      <c r="D657" t="s">
        <v>1965</v>
      </c>
      <c r="E657" t="s">
        <v>1965</v>
      </c>
      <c r="F657" t="s">
        <v>1966</v>
      </c>
    </row>
    <row r="658" spans="3:6" hidden="1" x14ac:dyDescent="0.25">
      <c r="C658" s="24">
        <v>109</v>
      </c>
      <c r="D658" t="s">
        <v>1951</v>
      </c>
      <c r="E658" t="s">
        <v>1951</v>
      </c>
      <c r="F658" t="s">
        <v>1952</v>
      </c>
    </row>
    <row r="659" spans="3:6" hidden="1" x14ac:dyDescent="0.25">
      <c r="C659" s="24">
        <v>116</v>
      </c>
      <c r="D659" t="s">
        <v>1951</v>
      </c>
      <c r="E659" t="s">
        <v>1951</v>
      </c>
      <c r="F659" t="s">
        <v>1952</v>
      </c>
    </row>
    <row r="660" spans="3:6" hidden="1" x14ac:dyDescent="0.25">
      <c r="C660" s="24">
        <v>121</v>
      </c>
      <c r="D660" t="s">
        <v>1967</v>
      </c>
      <c r="E660" t="s">
        <v>1967</v>
      </c>
      <c r="F660" t="s">
        <v>1968</v>
      </c>
    </row>
    <row r="661" spans="3:6" hidden="1" x14ac:dyDescent="0.25">
      <c r="C661" s="24">
        <v>122</v>
      </c>
      <c r="D661" t="s">
        <v>1969</v>
      </c>
      <c r="E661" s="3" t="s">
        <v>1969</v>
      </c>
      <c r="F661" t="s">
        <v>1970</v>
      </c>
    </row>
    <row r="662" spans="3:6" hidden="1" x14ac:dyDescent="0.25">
      <c r="C662" s="24">
        <v>123</v>
      </c>
      <c r="D662" t="s">
        <v>1971</v>
      </c>
      <c r="E662" t="s">
        <v>1971</v>
      </c>
      <c r="F662" t="s">
        <v>1972</v>
      </c>
    </row>
    <row r="663" spans="3:6" hidden="1" x14ac:dyDescent="0.25">
      <c r="C663" s="24">
        <v>124</v>
      </c>
      <c r="D663" t="s">
        <v>1973</v>
      </c>
      <c r="E663" t="s">
        <v>1973</v>
      </c>
      <c r="F663" t="s">
        <v>1974</v>
      </c>
    </row>
    <row r="664" spans="3:6" hidden="1" x14ac:dyDescent="0.25">
      <c r="C664" s="24">
        <v>125</v>
      </c>
      <c r="D664" t="s">
        <v>1975</v>
      </c>
      <c r="E664" t="s">
        <v>1975</v>
      </c>
      <c r="F664" t="s">
        <v>1976</v>
      </c>
    </row>
    <row r="665" spans="3:6" hidden="1" x14ac:dyDescent="0.25">
      <c r="C665" s="24">
        <v>126</v>
      </c>
      <c r="D665" t="s">
        <v>1977</v>
      </c>
      <c r="E665" t="s">
        <v>1977</v>
      </c>
      <c r="F665" t="s">
        <v>1978</v>
      </c>
    </row>
    <row r="666" spans="3:6" hidden="1" x14ac:dyDescent="0.25">
      <c r="C666" s="24">
        <v>128</v>
      </c>
      <c r="D666" t="s">
        <v>1706</v>
      </c>
      <c r="E666" t="s">
        <v>1706</v>
      </c>
      <c r="F666" t="s">
        <v>1707</v>
      </c>
    </row>
    <row r="667" spans="3:6" hidden="1" x14ac:dyDescent="0.25">
      <c r="C667" s="24">
        <v>169</v>
      </c>
      <c r="D667" t="s">
        <v>63</v>
      </c>
      <c r="E667" t="s">
        <v>63</v>
      </c>
      <c r="F667" t="s">
        <v>1562</v>
      </c>
    </row>
    <row r="668" spans="3:6" hidden="1" x14ac:dyDescent="0.25">
      <c r="C668" s="24">
        <v>170</v>
      </c>
      <c r="D668" t="s">
        <v>1979</v>
      </c>
      <c r="E668" t="s">
        <v>1979</v>
      </c>
      <c r="F668" t="s">
        <v>1980</v>
      </c>
    </row>
    <row r="669" spans="3:6" hidden="1" x14ac:dyDescent="0.25"/>
    <row r="670" spans="3:6" hidden="1" x14ac:dyDescent="0.25"/>
    <row r="671" spans="3:6" hidden="1" x14ac:dyDescent="0.25"/>
    <row r="672" spans="3:6" hidden="1" x14ac:dyDescent="0.25"/>
    <row r="673" spans="3:6" hidden="1" x14ac:dyDescent="0.25"/>
    <row r="674" spans="3:6" hidden="1" x14ac:dyDescent="0.25"/>
    <row r="675" spans="3:6" hidden="1" x14ac:dyDescent="0.25"/>
    <row r="676" spans="3:6" hidden="1" x14ac:dyDescent="0.25"/>
    <row r="677" spans="3:6" hidden="1" x14ac:dyDescent="0.25"/>
    <row r="678" spans="3:6" hidden="1" x14ac:dyDescent="0.25"/>
    <row r="679" spans="3:6" hidden="1" x14ac:dyDescent="0.25"/>
    <row r="680" spans="3:6" hidden="1" x14ac:dyDescent="0.25">
      <c r="C680" s="23" t="s">
        <v>1981</v>
      </c>
    </row>
    <row r="681" spans="3:6" hidden="1" x14ac:dyDescent="0.25">
      <c r="C681" s="24">
        <v>29</v>
      </c>
      <c r="D681" t="s">
        <v>1982</v>
      </c>
      <c r="E681" t="s">
        <v>1982</v>
      </c>
      <c r="F681" t="s">
        <v>1983</v>
      </c>
    </row>
    <row r="682" spans="3:6" hidden="1" x14ac:dyDescent="0.25">
      <c r="C682" s="24">
        <v>30</v>
      </c>
      <c r="D682" t="s">
        <v>1984</v>
      </c>
      <c r="E682" t="s">
        <v>1984</v>
      </c>
      <c r="F682" t="s">
        <v>1505</v>
      </c>
    </row>
    <row r="683" spans="3:6" hidden="1" x14ac:dyDescent="0.25">
      <c r="C683" s="24">
        <v>31</v>
      </c>
      <c r="D683" t="s">
        <v>1985</v>
      </c>
      <c r="E683" t="s">
        <v>1985</v>
      </c>
      <c r="F683" t="s">
        <v>1986</v>
      </c>
    </row>
    <row r="684" spans="3:6" hidden="1" x14ac:dyDescent="0.25">
      <c r="C684" s="24">
        <v>32</v>
      </c>
      <c r="D684" t="s">
        <v>1985</v>
      </c>
      <c r="E684" t="s">
        <v>1985</v>
      </c>
      <c r="F684" t="s">
        <v>1986</v>
      </c>
    </row>
    <row r="685" spans="3:6" hidden="1" x14ac:dyDescent="0.25">
      <c r="C685" s="24">
        <v>34</v>
      </c>
      <c r="D685" t="s">
        <v>1987</v>
      </c>
      <c r="E685" t="s">
        <v>1987</v>
      </c>
      <c r="F685" t="s">
        <v>1988</v>
      </c>
    </row>
    <row r="686" spans="3:6" hidden="1" x14ac:dyDescent="0.25">
      <c r="C686" s="24">
        <v>36</v>
      </c>
      <c r="D686" t="s">
        <v>1987</v>
      </c>
      <c r="E686" t="s">
        <v>1987</v>
      </c>
      <c r="F686" t="s">
        <v>1988</v>
      </c>
    </row>
    <row r="687" spans="3:6" hidden="1" x14ac:dyDescent="0.25">
      <c r="C687" s="24">
        <v>38</v>
      </c>
      <c r="D687" t="s">
        <v>1985</v>
      </c>
      <c r="E687" t="s">
        <v>1985</v>
      </c>
      <c r="F687" t="s">
        <v>1986</v>
      </c>
    </row>
    <row r="688" spans="3:6" hidden="1" x14ac:dyDescent="0.25">
      <c r="C688" s="24">
        <v>41</v>
      </c>
      <c r="D688" t="s">
        <v>1985</v>
      </c>
      <c r="E688" t="s">
        <v>1985</v>
      </c>
      <c r="F688" t="s">
        <v>1986</v>
      </c>
    </row>
    <row r="689" spans="3:6" hidden="1" x14ac:dyDescent="0.25">
      <c r="C689" s="24">
        <v>42</v>
      </c>
      <c r="D689" t="s">
        <v>1985</v>
      </c>
      <c r="E689" t="s">
        <v>1985</v>
      </c>
      <c r="F689" t="s">
        <v>1986</v>
      </c>
    </row>
    <row r="690" spans="3:6" hidden="1" x14ac:dyDescent="0.25">
      <c r="C690" s="24">
        <v>46</v>
      </c>
      <c r="D690" t="s">
        <v>1982</v>
      </c>
      <c r="E690" t="s">
        <v>1982</v>
      </c>
      <c r="F690" t="s">
        <v>1983</v>
      </c>
    </row>
    <row r="691" spans="3:6" hidden="1" x14ac:dyDescent="0.25">
      <c r="C691" s="24">
        <v>47</v>
      </c>
      <c r="D691" t="s">
        <v>1984</v>
      </c>
      <c r="E691" t="s">
        <v>1984</v>
      </c>
      <c r="F691" t="s">
        <v>1505</v>
      </c>
    </row>
    <row r="692" spans="3:6" hidden="1" x14ac:dyDescent="0.25">
      <c r="C692" s="24">
        <v>48</v>
      </c>
      <c r="D692" t="s">
        <v>1985</v>
      </c>
      <c r="E692" t="s">
        <v>1985</v>
      </c>
      <c r="F692" t="s">
        <v>1986</v>
      </c>
    </row>
    <row r="693" spans="3:6" hidden="1" x14ac:dyDescent="0.25">
      <c r="C693" s="24">
        <v>49</v>
      </c>
      <c r="D693" t="s">
        <v>1985</v>
      </c>
      <c r="E693" t="s">
        <v>1985</v>
      </c>
      <c r="F693" t="s">
        <v>1986</v>
      </c>
    </row>
    <row r="694" spans="3:6" hidden="1" x14ac:dyDescent="0.25">
      <c r="C694" s="24">
        <v>51</v>
      </c>
      <c r="D694" t="s">
        <v>1985</v>
      </c>
      <c r="E694" t="s">
        <v>1985</v>
      </c>
      <c r="F694" t="s">
        <v>1986</v>
      </c>
    </row>
    <row r="695" spans="3:6" hidden="1" x14ac:dyDescent="0.25">
      <c r="C695" s="24">
        <v>53</v>
      </c>
      <c r="D695" t="s">
        <v>1982</v>
      </c>
      <c r="E695" t="s">
        <v>1982</v>
      </c>
      <c r="F695" t="s">
        <v>1983</v>
      </c>
    </row>
    <row r="696" spans="3:6" hidden="1" x14ac:dyDescent="0.25">
      <c r="C696" s="24">
        <v>54</v>
      </c>
      <c r="D696" t="s">
        <v>1984</v>
      </c>
      <c r="E696" t="s">
        <v>1984</v>
      </c>
      <c r="F696" t="s">
        <v>1505</v>
      </c>
    </row>
    <row r="697" spans="3:6" hidden="1" x14ac:dyDescent="0.25">
      <c r="C697" s="24">
        <v>56</v>
      </c>
      <c r="D697" t="s">
        <v>1987</v>
      </c>
      <c r="E697" t="s">
        <v>1987</v>
      </c>
      <c r="F697" t="s">
        <v>1988</v>
      </c>
    </row>
    <row r="698" spans="3:6" hidden="1" x14ac:dyDescent="0.25">
      <c r="C698" s="24">
        <v>57</v>
      </c>
      <c r="D698" t="s">
        <v>1987</v>
      </c>
      <c r="E698" t="s">
        <v>1987</v>
      </c>
      <c r="F698" t="s">
        <v>1988</v>
      </c>
    </row>
    <row r="699" spans="3:6" hidden="1" x14ac:dyDescent="0.25">
      <c r="C699" s="24">
        <v>59</v>
      </c>
      <c r="D699" t="s">
        <v>1989</v>
      </c>
      <c r="E699" t="s">
        <v>1989</v>
      </c>
      <c r="F699" t="s">
        <v>1990</v>
      </c>
    </row>
    <row r="700" spans="3:6" hidden="1" x14ac:dyDescent="0.25">
      <c r="C700" s="24">
        <v>77</v>
      </c>
      <c r="D700" t="s">
        <v>1982</v>
      </c>
      <c r="E700" t="s">
        <v>1982</v>
      </c>
      <c r="F700" t="s">
        <v>1983</v>
      </c>
    </row>
    <row r="701" spans="3:6" hidden="1" x14ac:dyDescent="0.25">
      <c r="C701" s="24">
        <v>78</v>
      </c>
      <c r="D701" t="s">
        <v>1984</v>
      </c>
      <c r="E701" t="s">
        <v>1984</v>
      </c>
      <c r="F701" t="s">
        <v>1505</v>
      </c>
    </row>
    <row r="702" spans="3:6" hidden="1" x14ac:dyDescent="0.25">
      <c r="C702" s="24">
        <v>80</v>
      </c>
      <c r="D702" t="s">
        <v>1989</v>
      </c>
      <c r="E702" t="s">
        <v>1989</v>
      </c>
      <c r="F702" t="s">
        <v>1990</v>
      </c>
    </row>
    <row r="703" spans="3:6" hidden="1" x14ac:dyDescent="0.25">
      <c r="C703" s="24">
        <v>84</v>
      </c>
      <c r="D703" t="s">
        <v>1982</v>
      </c>
      <c r="E703" t="s">
        <v>1982</v>
      </c>
      <c r="F703" t="s">
        <v>1983</v>
      </c>
    </row>
    <row r="704" spans="3:6" hidden="1" x14ac:dyDescent="0.25">
      <c r="C704" s="24">
        <v>85</v>
      </c>
      <c r="D704" t="s">
        <v>1984</v>
      </c>
      <c r="E704" t="s">
        <v>1984</v>
      </c>
      <c r="F704" t="s">
        <v>1505</v>
      </c>
    </row>
    <row r="705" spans="3:6" hidden="1" x14ac:dyDescent="0.25">
      <c r="C705" s="24">
        <v>86</v>
      </c>
      <c r="D705" t="s">
        <v>1987</v>
      </c>
      <c r="E705" t="s">
        <v>1987</v>
      </c>
      <c r="F705" t="s">
        <v>1988</v>
      </c>
    </row>
    <row r="706" spans="3:6" hidden="1" x14ac:dyDescent="0.25">
      <c r="C706" s="24">
        <v>87</v>
      </c>
      <c r="D706" t="s">
        <v>1985</v>
      </c>
      <c r="E706" t="s">
        <v>1985</v>
      </c>
      <c r="F706" t="s">
        <v>1986</v>
      </c>
    </row>
    <row r="707" spans="3:6" hidden="1" x14ac:dyDescent="0.25">
      <c r="C707" s="24">
        <v>89</v>
      </c>
      <c r="D707" t="s">
        <v>1982</v>
      </c>
      <c r="E707" t="s">
        <v>1982</v>
      </c>
      <c r="F707" t="s">
        <v>1983</v>
      </c>
    </row>
    <row r="708" spans="3:6" hidden="1" x14ac:dyDescent="0.25">
      <c r="C708" s="24">
        <v>90</v>
      </c>
      <c r="D708" t="s">
        <v>1984</v>
      </c>
      <c r="E708" t="s">
        <v>1984</v>
      </c>
      <c r="F708" t="s">
        <v>1505</v>
      </c>
    </row>
    <row r="709" spans="3:6" hidden="1" x14ac:dyDescent="0.25">
      <c r="C709" s="24">
        <v>92</v>
      </c>
      <c r="D709" t="s">
        <v>1989</v>
      </c>
      <c r="E709" t="s">
        <v>1989</v>
      </c>
      <c r="F709" t="s">
        <v>1990</v>
      </c>
    </row>
    <row r="710" spans="3:6" hidden="1" x14ac:dyDescent="0.25">
      <c r="C710" s="24">
        <v>93</v>
      </c>
      <c r="D710" t="s">
        <v>1987</v>
      </c>
      <c r="E710" t="s">
        <v>1987</v>
      </c>
      <c r="F710" t="s">
        <v>1988</v>
      </c>
    </row>
    <row r="711" spans="3:6" hidden="1" x14ac:dyDescent="0.25">
      <c r="C711" s="24">
        <v>94</v>
      </c>
      <c r="D711" t="s">
        <v>1987</v>
      </c>
      <c r="E711" t="s">
        <v>1987</v>
      </c>
      <c r="F711" t="s">
        <v>1988</v>
      </c>
    </row>
    <row r="712" spans="3:6" hidden="1" x14ac:dyDescent="0.25">
      <c r="C712" s="24">
        <v>95</v>
      </c>
      <c r="D712" t="s">
        <v>1987</v>
      </c>
      <c r="E712" t="s">
        <v>1987</v>
      </c>
      <c r="F712" t="s">
        <v>1988</v>
      </c>
    </row>
    <row r="713" spans="3:6" hidden="1" x14ac:dyDescent="0.25">
      <c r="C713" s="24">
        <v>97</v>
      </c>
      <c r="D713" t="s">
        <v>1991</v>
      </c>
      <c r="E713" t="s">
        <v>1991</v>
      </c>
      <c r="F713" t="s">
        <v>1992</v>
      </c>
    </row>
    <row r="714" spans="3:6" hidden="1" x14ac:dyDescent="0.25">
      <c r="C714" s="24">
        <v>109</v>
      </c>
      <c r="D714" t="s">
        <v>1982</v>
      </c>
      <c r="E714" t="s">
        <v>1982</v>
      </c>
      <c r="F714" t="s">
        <v>1983</v>
      </c>
    </row>
    <row r="715" spans="3:6" hidden="1" x14ac:dyDescent="0.25">
      <c r="C715" s="24">
        <v>110</v>
      </c>
      <c r="D715" t="s">
        <v>1984</v>
      </c>
      <c r="E715" t="s">
        <v>1984</v>
      </c>
      <c r="F715" t="s">
        <v>1505</v>
      </c>
    </row>
    <row r="716" spans="3:6" hidden="1" x14ac:dyDescent="0.25">
      <c r="C716" s="24">
        <v>112</v>
      </c>
      <c r="D716" t="s">
        <v>1989</v>
      </c>
      <c r="E716" t="s">
        <v>1989</v>
      </c>
      <c r="F716" t="s">
        <v>1990</v>
      </c>
    </row>
    <row r="717" spans="3:6" hidden="1" x14ac:dyDescent="0.25">
      <c r="C717" s="24">
        <v>116</v>
      </c>
      <c r="D717" t="s">
        <v>1982</v>
      </c>
      <c r="E717" t="s">
        <v>1982</v>
      </c>
      <c r="F717" t="s">
        <v>1983</v>
      </c>
    </row>
    <row r="718" spans="3:6" hidden="1" x14ac:dyDescent="0.25">
      <c r="C718" s="24">
        <v>117</v>
      </c>
      <c r="D718" t="s">
        <v>1984</v>
      </c>
      <c r="E718" t="s">
        <v>1984</v>
      </c>
      <c r="F718" t="s">
        <v>1505</v>
      </c>
    </row>
    <row r="719" spans="3:6" hidden="1" x14ac:dyDescent="0.25">
      <c r="C719" s="24">
        <v>118</v>
      </c>
      <c r="D719" t="s">
        <v>1987</v>
      </c>
      <c r="E719" t="s">
        <v>1987</v>
      </c>
      <c r="F719" t="s">
        <v>1988</v>
      </c>
    </row>
    <row r="720" spans="3:6" hidden="1" x14ac:dyDescent="0.25">
      <c r="C720" s="24">
        <v>119</v>
      </c>
      <c r="D720" t="s">
        <v>1987</v>
      </c>
      <c r="E720" t="s">
        <v>1987</v>
      </c>
      <c r="F720" t="s">
        <v>1988</v>
      </c>
    </row>
    <row r="721" spans="3:6" hidden="1" x14ac:dyDescent="0.25">
      <c r="C721" s="24">
        <v>140</v>
      </c>
      <c r="D721" t="s">
        <v>1989</v>
      </c>
      <c r="E721" t="s">
        <v>1989</v>
      </c>
      <c r="F721" t="s">
        <v>1990</v>
      </c>
    </row>
    <row r="722" spans="3:6" hidden="1" x14ac:dyDescent="0.25"/>
    <row r="723" spans="3:6" hidden="1" x14ac:dyDescent="0.25"/>
    <row r="724" spans="3:6" hidden="1" x14ac:dyDescent="0.25"/>
    <row r="725" spans="3:6" hidden="1" x14ac:dyDescent="0.25"/>
    <row r="726" spans="3:6" hidden="1" x14ac:dyDescent="0.25">
      <c r="C726" s="23" t="s">
        <v>1993</v>
      </c>
    </row>
    <row r="727" spans="3:6" hidden="1" x14ac:dyDescent="0.25">
      <c r="C727" s="24">
        <v>30</v>
      </c>
      <c r="D727" t="s">
        <v>1994</v>
      </c>
      <c r="E727" s="3" t="s">
        <v>1994</v>
      </c>
      <c r="F727" t="s">
        <v>1506</v>
      </c>
    </row>
    <row r="728" spans="3:6" hidden="1" x14ac:dyDescent="0.25">
      <c r="C728" s="24">
        <v>47</v>
      </c>
      <c r="D728" t="s">
        <v>1994</v>
      </c>
      <c r="E728" t="s">
        <v>1994</v>
      </c>
      <c r="F728" t="s">
        <v>1506</v>
      </c>
    </row>
    <row r="729" spans="3:6" hidden="1" x14ac:dyDescent="0.25">
      <c r="C729" s="24">
        <v>54</v>
      </c>
      <c r="D729" t="s">
        <v>1994</v>
      </c>
      <c r="E729" t="s">
        <v>1994</v>
      </c>
      <c r="F729" t="s">
        <v>1506</v>
      </c>
    </row>
    <row r="730" spans="3:6" hidden="1" x14ac:dyDescent="0.25">
      <c r="C730" s="24">
        <v>78</v>
      </c>
      <c r="D730" t="s">
        <v>1994</v>
      </c>
      <c r="E730" t="s">
        <v>1994</v>
      </c>
      <c r="F730" t="s">
        <v>1506</v>
      </c>
    </row>
    <row r="731" spans="3:6" hidden="1" x14ac:dyDescent="0.25">
      <c r="C731" s="24">
        <v>85</v>
      </c>
      <c r="D731" t="s">
        <v>1994</v>
      </c>
      <c r="E731" t="s">
        <v>1994</v>
      </c>
      <c r="F731" t="s">
        <v>1506</v>
      </c>
    </row>
    <row r="732" spans="3:6" hidden="1" x14ac:dyDescent="0.25">
      <c r="C732" s="24">
        <v>90</v>
      </c>
      <c r="D732" t="s">
        <v>1994</v>
      </c>
      <c r="E732" t="s">
        <v>1994</v>
      </c>
      <c r="F732" t="s">
        <v>1506</v>
      </c>
    </row>
    <row r="733" spans="3:6" hidden="1" x14ac:dyDescent="0.25">
      <c r="C733" s="24">
        <v>101</v>
      </c>
      <c r="D733" t="s">
        <v>1995</v>
      </c>
      <c r="E733" t="s">
        <v>1995</v>
      </c>
      <c r="F733" t="s">
        <v>1996</v>
      </c>
    </row>
    <row r="734" spans="3:6" hidden="1" x14ac:dyDescent="0.25">
      <c r="C734" s="24">
        <v>110</v>
      </c>
      <c r="D734" t="s">
        <v>1994</v>
      </c>
      <c r="E734" t="s">
        <v>1994</v>
      </c>
      <c r="F734" t="s">
        <v>1506</v>
      </c>
    </row>
    <row r="735" spans="3:6" hidden="1" x14ac:dyDescent="0.25">
      <c r="C735" s="24">
        <v>117</v>
      </c>
      <c r="D735" t="s">
        <v>1994</v>
      </c>
      <c r="E735" t="s">
        <v>1994</v>
      </c>
      <c r="F735" t="s">
        <v>1506</v>
      </c>
    </row>
    <row r="736" spans="3:6" hidden="1" x14ac:dyDescent="0.25">
      <c r="C736" s="24">
        <v>140</v>
      </c>
      <c r="D736" t="s">
        <v>1991</v>
      </c>
      <c r="E736" t="s">
        <v>1991</v>
      </c>
      <c r="F736" t="s">
        <v>1992</v>
      </c>
    </row>
    <row r="737" spans="3:6" hidden="1" x14ac:dyDescent="0.25"/>
    <row r="738" spans="3:6" hidden="1" x14ac:dyDescent="0.25"/>
    <row r="739" spans="3:6" hidden="1" x14ac:dyDescent="0.25"/>
    <row r="740" spans="3:6" hidden="1" x14ac:dyDescent="0.25"/>
    <row r="741" spans="3:6" hidden="1" x14ac:dyDescent="0.25"/>
    <row r="742" spans="3:6" hidden="1" x14ac:dyDescent="0.25"/>
    <row r="743" spans="3:6" hidden="1" x14ac:dyDescent="0.25"/>
    <row r="744" spans="3:6" hidden="1" x14ac:dyDescent="0.25"/>
    <row r="745" spans="3:6" hidden="1" x14ac:dyDescent="0.25"/>
    <row r="746" spans="3:6" hidden="1" x14ac:dyDescent="0.25">
      <c r="C746" s="23" t="s">
        <v>1997</v>
      </c>
    </row>
    <row r="747" spans="3:6" hidden="1" x14ac:dyDescent="0.25">
      <c r="C747" s="24">
        <v>29</v>
      </c>
      <c r="D747" t="s">
        <v>1998</v>
      </c>
      <c r="E747" t="s">
        <v>1998</v>
      </c>
      <c r="F747" t="s">
        <v>1999</v>
      </c>
    </row>
    <row r="748" spans="3:6" hidden="1" x14ac:dyDescent="0.25">
      <c r="C748" s="24">
        <v>46</v>
      </c>
      <c r="D748" t="s">
        <v>1998</v>
      </c>
      <c r="E748" t="s">
        <v>1998</v>
      </c>
      <c r="F748" t="s">
        <v>1999</v>
      </c>
    </row>
    <row r="749" spans="3:6" hidden="1" x14ac:dyDescent="0.25">
      <c r="C749" s="24">
        <v>53</v>
      </c>
      <c r="D749" t="s">
        <v>1998</v>
      </c>
      <c r="E749" t="s">
        <v>1998</v>
      </c>
      <c r="F749" t="s">
        <v>1999</v>
      </c>
    </row>
    <row r="750" spans="3:6" hidden="1" x14ac:dyDescent="0.25">
      <c r="C750" s="24">
        <v>77</v>
      </c>
      <c r="D750" t="s">
        <v>1998</v>
      </c>
      <c r="E750" t="s">
        <v>1998</v>
      </c>
      <c r="F750" t="s">
        <v>1999</v>
      </c>
    </row>
    <row r="751" spans="3:6" hidden="1" x14ac:dyDescent="0.25">
      <c r="C751" s="24">
        <v>84</v>
      </c>
      <c r="D751" t="s">
        <v>1998</v>
      </c>
      <c r="E751" t="s">
        <v>1998</v>
      </c>
      <c r="F751" t="s">
        <v>1999</v>
      </c>
    </row>
    <row r="752" spans="3:6" hidden="1" x14ac:dyDescent="0.25">
      <c r="C752" s="24">
        <v>89</v>
      </c>
      <c r="D752" t="s">
        <v>1998</v>
      </c>
      <c r="E752" t="s">
        <v>1998</v>
      </c>
      <c r="F752" t="s">
        <v>1999</v>
      </c>
    </row>
    <row r="753" spans="3:6" hidden="1" x14ac:dyDescent="0.25">
      <c r="C753" s="24">
        <v>101</v>
      </c>
      <c r="D753" t="s">
        <v>2000</v>
      </c>
      <c r="E753" t="s">
        <v>2000</v>
      </c>
      <c r="F753" t="s">
        <v>2001</v>
      </c>
    </row>
    <row r="754" spans="3:6" hidden="1" x14ac:dyDescent="0.25">
      <c r="C754" s="24">
        <v>109</v>
      </c>
      <c r="D754" t="s">
        <v>1998</v>
      </c>
      <c r="E754" t="s">
        <v>1998</v>
      </c>
      <c r="F754" t="s">
        <v>1999</v>
      </c>
    </row>
    <row r="755" spans="3:6" hidden="1" x14ac:dyDescent="0.25">
      <c r="C755" s="24">
        <v>116</v>
      </c>
      <c r="D755" t="s">
        <v>1998</v>
      </c>
      <c r="E755" t="s">
        <v>1998</v>
      </c>
      <c r="F755" t="s">
        <v>1999</v>
      </c>
    </row>
    <row r="756" spans="3:6" hidden="1" x14ac:dyDescent="0.25">
      <c r="C756" s="24">
        <v>140</v>
      </c>
      <c r="D756" t="s">
        <v>2002</v>
      </c>
      <c r="E756" t="s">
        <v>2002</v>
      </c>
      <c r="F756" t="s">
        <v>2003</v>
      </c>
    </row>
    <row r="757" spans="3:6" hidden="1" x14ac:dyDescent="0.25"/>
    <row r="758" spans="3:6" hidden="1" x14ac:dyDescent="0.25">
      <c r="C758" s="23" t="s">
        <v>2004</v>
      </c>
    </row>
    <row r="759" spans="3:6" hidden="1" x14ac:dyDescent="0.25">
      <c r="C759" s="24">
        <v>29</v>
      </c>
      <c r="D759" t="s">
        <v>2005</v>
      </c>
      <c r="E759" t="s">
        <v>2005</v>
      </c>
      <c r="F759" t="s">
        <v>2006</v>
      </c>
    </row>
    <row r="760" spans="3:6" hidden="1" x14ac:dyDescent="0.25">
      <c r="C760" s="24">
        <v>30</v>
      </c>
      <c r="D760" t="s">
        <v>2007</v>
      </c>
      <c r="E760" t="s">
        <v>2007</v>
      </c>
      <c r="F760" t="s">
        <v>2008</v>
      </c>
    </row>
    <row r="761" spans="3:6" hidden="1" x14ac:dyDescent="0.25">
      <c r="C761" s="24">
        <v>46</v>
      </c>
      <c r="D761" t="s">
        <v>2005</v>
      </c>
      <c r="E761" t="s">
        <v>2005</v>
      </c>
      <c r="F761" t="s">
        <v>2006</v>
      </c>
    </row>
    <row r="762" spans="3:6" hidden="1" x14ac:dyDescent="0.25">
      <c r="C762" s="24">
        <v>47</v>
      </c>
      <c r="D762" t="s">
        <v>2007</v>
      </c>
      <c r="E762" t="s">
        <v>2007</v>
      </c>
      <c r="F762" t="s">
        <v>2008</v>
      </c>
    </row>
    <row r="763" spans="3:6" hidden="1" x14ac:dyDescent="0.25">
      <c r="C763" s="24">
        <v>53</v>
      </c>
      <c r="D763" t="s">
        <v>2005</v>
      </c>
      <c r="E763" t="s">
        <v>2005</v>
      </c>
      <c r="F763" t="s">
        <v>2006</v>
      </c>
    </row>
    <row r="764" spans="3:6" hidden="1" x14ac:dyDescent="0.25">
      <c r="C764" s="24">
        <v>54</v>
      </c>
      <c r="D764" t="s">
        <v>2007</v>
      </c>
      <c r="E764" t="s">
        <v>2007</v>
      </c>
      <c r="F764" t="s">
        <v>2008</v>
      </c>
    </row>
    <row r="765" spans="3:6" hidden="1" x14ac:dyDescent="0.25">
      <c r="C765" s="24">
        <v>77</v>
      </c>
      <c r="D765" t="s">
        <v>2005</v>
      </c>
      <c r="E765" t="s">
        <v>2005</v>
      </c>
      <c r="F765" t="s">
        <v>2006</v>
      </c>
    </row>
    <row r="766" spans="3:6" hidden="1" x14ac:dyDescent="0.25">
      <c r="C766" s="24">
        <v>78</v>
      </c>
      <c r="D766" t="s">
        <v>2007</v>
      </c>
      <c r="E766" t="s">
        <v>2007</v>
      </c>
      <c r="F766" t="s">
        <v>2008</v>
      </c>
    </row>
    <row r="767" spans="3:6" hidden="1" x14ac:dyDescent="0.25">
      <c r="C767" s="24">
        <v>84</v>
      </c>
      <c r="D767" t="s">
        <v>2005</v>
      </c>
      <c r="E767" t="s">
        <v>2005</v>
      </c>
      <c r="F767" t="s">
        <v>2006</v>
      </c>
    </row>
    <row r="768" spans="3:6" hidden="1" x14ac:dyDescent="0.25">
      <c r="C768" s="24">
        <v>85</v>
      </c>
      <c r="D768" t="s">
        <v>2007</v>
      </c>
      <c r="E768" t="s">
        <v>2007</v>
      </c>
      <c r="F768" t="s">
        <v>2008</v>
      </c>
    </row>
    <row r="769" spans="3:6" hidden="1" x14ac:dyDescent="0.25">
      <c r="C769" s="24">
        <v>89</v>
      </c>
      <c r="D769" t="s">
        <v>2005</v>
      </c>
      <c r="E769" t="s">
        <v>2005</v>
      </c>
      <c r="F769" t="s">
        <v>2006</v>
      </c>
    </row>
    <row r="770" spans="3:6" hidden="1" x14ac:dyDescent="0.25">
      <c r="C770" s="24">
        <v>90</v>
      </c>
      <c r="D770" t="s">
        <v>2007</v>
      </c>
      <c r="E770" t="s">
        <v>2007</v>
      </c>
      <c r="F770" t="s">
        <v>2008</v>
      </c>
    </row>
    <row r="771" spans="3:6" hidden="1" x14ac:dyDescent="0.25">
      <c r="C771" s="24">
        <v>101</v>
      </c>
      <c r="D771" t="s">
        <v>2009</v>
      </c>
      <c r="E771" t="s">
        <v>2009</v>
      </c>
      <c r="F771" t="s">
        <v>2010</v>
      </c>
    </row>
    <row r="772" spans="3:6" hidden="1" x14ac:dyDescent="0.25">
      <c r="C772" s="24">
        <v>109</v>
      </c>
      <c r="D772" t="s">
        <v>2005</v>
      </c>
      <c r="E772" t="s">
        <v>2005</v>
      </c>
      <c r="F772" t="s">
        <v>2006</v>
      </c>
    </row>
    <row r="773" spans="3:6" hidden="1" x14ac:dyDescent="0.25">
      <c r="C773" s="24">
        <v>110</v>
      </c>
      <c r="D773" t="s">
        <v>2007</v>
      </c>
      <c r="E773" t="s">
        <v>2007</v>
      </c>
      <c r="F773" t="s">
        <v>2008</v>
      </c>
    </row>
    <row r="774" spans="3:6" hidden="1" x14ac:dyDescent="0.25">
      <c r="C774" s="24">
        <v>116</v>
      </c>
      <c r="D774" t="s">
        <v>2005</v>
      </c>
      <c r="E774" t="s">
        <v>2005</v>
      </c>
      <c r="F774" t="s">
        <v>2006</v>
      </c>
    </row>
    <row r="775" spans="3:6" hidden="1" x14ac:dyDescent="0.25">
      <c r="C775" s="24">
        <v>117</v>
      </c>
      <c r="D775" t="s">
        <v>2007</v>
      </c>
      <c r="E775" t="s">
        <v>2007</v>
      </c>
      <c r="F775" t="s">
        <v>2008</v>
      </c>
    </row>
    <row r="776" spans="3:6" hidden="1" x14ac:dyDescent="0.25"/>
    <row r="777" spans="3:6" hidden="1" x14ac:dyDescent="0.25"/>
    <row r="778" spans="3:6" hidden="1" x14ac:dyDescent="0.25"/>
    <row r="779" spans="3:6" hidden="1" x14ac:dyDescent="0.25"/>
    <row r="780" spans="3:6" hidden="1" x14ac:dyDescent="0.25">
      <c r="C780" s="23" t="s">
        <v>2011</v>
      </c>
    </row>
    <row r="781" spans="3:6" hidden="1" x14ac:dyDescent="0.25">
      <c r="D781" t="s">
        <v>2012</v>
      </c>
      <c r="E781" t="s">
        <v>2012</v>
      </c>
      <c r="F781" t="s">
        <v>2013</v>
      </c>
    </row>
    <row r="782" spans="3:6" hidden="1" x14ac:dyDescent="0.25">
      <c r="D782" t="s">
        <v>2014</v>
      </c>
      <c r="E782" t="s">
        <v>2014</v>
      </c>
      <c r="F782" t="s">
        <v>2015</v>
      </c>
    </row>
    <row r="783" spans="3:6" hidden="1" x14ac:dyDescent="0.25">
      <c r="D783" s="3" t="s">
        <v>2016</v>
      </c>
      <c r="E783" s="3" t="s">
        <v>2016</v>
      </c>
      <c r="F783" s="3" t="s">
        <v>2017</v>
      </c>
    </row>
    <row r="784" spans="3:6" hidden="1" x14ac:dyDescent="0.25"/>
    <row r="785" spans="3:6" hidden="1" x14ac:dyDescent="0.25"/>
    <row r="786" spans="3:6" hidden="1" x14ac:dyDescent="0.25"/>
    <row r="787" spans="3:6" hidden="1" x14ac:dyDescent="0.25"/>
    <row r="788" spans="3:6" hidden="1" x14ac:dyDescent="0.25"/>
    <row r="789" spans="3:6" hidden="1" x14ac:dyDescent="0.25"/>
    <row r="790" spans="3:6" hidden="1" x14ac:dyDescent="0.25"/>
    <row r="791" spans="3:6" hidden="1" x14ac:dyDescent="0.25"/>
    <row r="792" spans="3:6" hidden="1" x14ac:dyDescent="0.25"/>
    <row r="793" spans="3:6" hidden="1" x14ac:dyDescent="0.25"/>
    <row r="794" spans="3:6" hidden="1" x14ac:dyDescent="0.25">
      <c r="E794" s="7"/>
      <c r="F794" s="7"/>
    </row>
    <row r="795" spans="3:6" hidden="1" x14ac:dyDescent="0.25">
      <c r="F795" s="3"/>
    </row>
    <row r="796" spans="3:6" hidden="1" x14ac:dyDescent="0.25"/>
    <row r="797" spans="3:6" hidden="1" x14ac:dyDescent="0.25"/>
    <row r="798" spans="3:6" hidden="1" x14ac:dyDescent="0.25"/>
    <row r="799" spans="3:6" hidden="1" x14ac:dyDescent="0.25"/>
    <row r="800" spans="3:6" hidden="1" x14ac:dyDescent="0.25">
      <c r="C800" s="23" t="s">
        <v>2018</v>
      </c>
    </row>
    <row r="801" spans="4:6" hidden="1" x14ac:dyDescent="0.25">
      <c r="D801" t="str">
        <f>IF('Audit Info'!$E$1="Deutsch",E801,F801)</f>
        <v>Données de l'exploitation SwissGAP Horticulture</v>
      </c>
      <c r="E801" s="22" t="s">
        <v>62</v>
      </c>
      <c r="F801" s="7" t="s">
        <v>2019</v>
      </c>
    </row>
    <row r="802" spans="4:6" hidden="1" x14ac:dyDescent="0.25">
      <c r="D802" t="str">
        <f>IF('Audit Info'!$E$1="Deutsch",E802,F802)</f>
        <v>Exploitation:</v>
      </c>
      <c r="E802" t="s">
        <v>30</v>
      </c>
      <c r="F802" t="s">
        <v>1535</v>
      </c>
    </row>
    <row r="803" spans="4:6" hidden="1" x14ac:dyDescent="0.25">
      <c r="D803" t="str">
        <f>IF('Audit Info'!$E$1="Deutsch",E803,F803)</f>
        <v>Sites d'exploitation</v>
      </c>
      <c r="E803" t="s">
        <v>64</v>
      </c>
      <c r="F803" t="s">
        <v>2020</v>
      </c>
    </row>
    <row r="804" spans="4:6" hidden="1" x14ac:dyDescent="0.25">
      <c r="D804" t="str">
        <f>IF('Audit Info'!$E$1="Deutsch",E804,F804)</f>
        <v>Combien de sites compte l’exploitation ?</v>
      </c>
      <c r="E804" s="3" t="s">
        <v>65</v>
      </c>
      <c r="F804" s="3" t="s">
        <v>2021</v>
      </c>
    </row>
    <row r="805" spans="4:6" hidden="1" x14ac:dyDescent="0.25">
      <c r="D805">
        <f>IF('Audit Info'!$E$1="Deutsch",E805,F805)</f>
        <v>0</v>
      </c>
      <c r="E805" s="3"/>
      <c r="F805" s="3"/>
    </row>
    <row r="806" spans="4:6" hidden="1" x14ac:dyDescent="0.25">
      <c r="D806" t="str">
        <f>IF('Audit Info'!$E$1="Deutsch",E806,F806)</f>
        <v>Groupes</v>
      </c>
      <c r="E806" s="3" t="s">
        <v>67</v>
      </c>
      <c r="F806" s="3" t="s">
        <v>2022</v>
      </c>
    </row>
    <row r="807" spans="4:6" hidden="1" x14ac:dyDescent="0.25">
      <c r="D807" t="str">
        <f>IF('Audit Info'!$E$1="Deutsch",E807,F807)</f>
        <v>Plantes d'ornement</v>
      </c>
      <c r="E807" s="3" t="s">
        <v>70</v>
      </c>
      <c r="F807" s="3" t="s">
        <v>1745</v>
      </c>
    </row>
    <row r="808" spans="4:6" hidden="1" x14ac:dyDescent="0.25">
      <c r="D808" t="str">
        <f>IF('Audit Info'!$E$1="Deutsch",E808,F808)</f>
        <v>Pépinières</v>
      </c>
      <c r="E808" s="3" t="s">
        <v>71</v>
      </c>
      <c r="F808" s="3" t="s">
        <v>2023</v>
      </c>
    </row>
    <row r="809" spans="4:6" hidden="1" x14ac:dyDescent="0.25">
      <c r="D809" t="str">
        <f>IF('Audit Info'!$E$1="Deutsch",E809,F809)</f>
        <v>Total des surfaces</v>
      </c>
      <c r="E809" s="3" t="s">
        <v>72</v>
      </c>
      <c r="F809" s="3" t="s">
        <v>2024</v>
      </c>
    </row>
    <row r="810" spans="4:6" hidden="1" x14ac:dyDescent="0.25">
      <c r="D810" t="str">
        <f>IF('Audit Info'!$E$1="Deutsch",E810,F810)</f>
        <v>Surface Pépinières (pour la registration GLOBALG.A.P.)</v>
      </c>
      <c r="E810" s="3" t="s">
        <v>73</v>
      </c>
      <c r="F810" s="3" t="s">
        <v>2025</v>
      </c>
    </row>
    <row r="811" spans="4:6" hidden="1" x14ac:dyDescent="0.25">
      <c r="D811" t="str">
        <f>IF('Audit Info'!$E$1="Deutsch",E811,F811)</f>
        <v>Arbres</v>
      </c>
      <c r="E811" s="7" t="s">
        <v>76</v>
      </c>
      <c r="F811" s="7" t="s">
        <v>2026</v>
      </c>
    </row>
    <row r="812" spans="4:6" hidden="1" x14ac:dyDescent="0.25">
      <c r="D812" t="str">
        <f>IF('Audit Info'!$E$1="Deutsch",E812,F812)</f>
        <v>Plantes pour haies</v>
      </c>
      <c r="E812" t="s">
        <v>77</v>
      </c>
      <c r="F812" s="3" t="s">
        <v>2027</v>
      </c>
    </row>
    <row r="813" spans="4:6" hidden="1" x14ac:dyDescent="0.25">
      <c r="D813" t="str">
        <f>IF('Audit Info'!$E$1="Deutsch",E813,F813)</f>
        <v>Conifères</v>
      </c>
      <c r="E813" s="3" t="s">
        <v>78</v>
      </c>
      <c r="F813" s="3" t="s">
        <v>2028</v>
      </c>
    </row>
    <row r="814" spans="4:6" hidden="1" x14ac:dyDescent="0.25">
      <c r="D814">
        <f>IF('Audit Info'!$E$1="Deutsch",E814,F814)</f>
        <v>0</v>
      </c>
      <c r="E814" s="7"/>
      <c r="F814" s="7"/>
    </row>
    <row r="815" spans="4:6" hidden="1" x14ac:dyDescent="0.25">
      <c r="D815" t="str">
        <f>IF('Audit Info'!$E$1="Deutsch",E815,F815)</f>
        <v>Roses</v>
      </c>
      <c r="E815" t="s">
        <v>79</v>
      </c>
      <c r="F815" s="3" t="s">
        <v>2029</v>
      </c>
    </row>
    <row r="816" spans="4:6" x14ac:dyDescent="0.25">
      <c r="D816" t="str">
        <f>IF('Audit Info'!$E$1="Deutsch",E816,F816)</f>
        <v>Choix</v>
      </c>
      <c r="E816" t="s">
        <v>152</v>
      </c>
      <c r="F816" s="3" t="s">
        <v>2915</v>
      </c>
    </row>
    <row r="817" spans="1:6" x14ac:dyDescent="0.25">
      <c r="D817" t="str">
        <f>IF('Audit Info'!$E$1="Deutsch",E817,F817)</f>
        <v>Chapitre</v>
      </c>
      <c r="E817" t="s">
        <v>2909</v>
      </c>
      <c r="F817" s="3" t="s">
        <v>2916</v>
      </c>
    </row>
    <row r="818" spans="1:6" x14ac:dyDescent="0.25">
      <c r="D818" t="str">
        <f>IF('Audit Info'!$E$1="Deutsch",E818,F818)</f>
        <v>Critère</v>
      </c>
      <c r="E818" t="s">
        <v>2910</v>
      </c>
      <c r="F818" s="3" t="s">
        <v>2917</v>
      </c>
    </row>
    <row r="819" spans="1:6" x14ac:dyDescent="0.25">
      <c r="D819" t="str">
        <f>IF('Audit Info'!$E$1="Deutsch",E819,F819)</f>
        <v>Oui</v>
      </c>
      <c r="E819" t="s">
        <v>16</v>
      </c>
      <c r="F819" s="3" t="s">
        <v>1575</v>
      </c>
    </row>
    <row r="820" spans="1:6" x14ac:dyDescent="0.25">
      <c r="D820" t="str">
        <f>IF('Audit Info'!$E$1="Deutsch",E820,F820)</f>
        <v>réponse des points concernés:</v>
      </c>
      <c r="E820" t="s">
        <v>2911</v>
      </c>
      <c r="F820" s="3" t="s">
        <v>2918</v>
      </c>
    </row>
    <row r="821" spans="1:6" x14ac:dyDescent="0.25">
      <c r="D821" t="str">
        <f>IF('Audit Info'!$E$1="Deutsch",E821,F821)</f>
        <v>Déclaration globale selon chapitre</v>
      </c>
      <c r="E821" t="s">
        <v>80</v>
      </c>
      <c r="F821" t="s">
        <v>2030</v>
      </c>
    </row>
    <row r="822" spans="1:6" x14ac:dyDescent="0.25">
      <c r="D822" t="str">
        <f>IF('Audit Info'!$E$1="Deutsch",E822,F822)</f>
        <v>Les questions ci-après permettent de répondre de façon globale à certaines exigences SwissGAP. Pour certains chapitres par contre, la déclaration globale ne permet pas de répondre aux exigences.</v>
      </c>
      <c r="E822" t="s">
        <v>82</v>
      </c>
      <c r="F822" s="3" t="s">
        <v>2031</v>
      </c>
    </row>
    <row r="823" spans="1:6" x14ac:dyDescent="0.25">
      <c r="D823" t="str">
        <f>IF('Audit Info'!$E$1="Deutsch",E823,F823)</f>
        <v>Divers chapitres: Cultures de plein champ</v>
      </c>
      <c r="E823" t="s">
        <v>83</v>
      </c>
      <c r="F823" s="3" t="s">
        <v>2032</v>
      </c>
    </row>
    <row r="825" spans="1:6" ht="30" x14ac:dyDescent="0.25">
      <c r="D825" s="22" t="str">
        <f>IF('Audit Info'!$E$1="Deutsch",E825,F825)</f>
        <v xml:space="preserve">Déclaration 2:
</v>
      </c>
      <c r="E825" s="22" t="s">
        <v>3344</v>
      </c>
      <c r="F825" s="7" t="s">
        <v>3345</v>
      </c>
    </row>
    <row r="826" spans="1:6" x14ac:dyDescent="0.25">
      <c r="B826" s="399"/>
      <c r="D826" t="str">
        <f>IF('Audit Info'!$E$1="Deutsch",E826,F826)</f>
        <v>Chapitre 1: Enregistrements généraux</v>
      </c>
      <c r="E826" t="s">
        <v>2901</v>
      </c>
      <c r="F826" s="3" t="s">
        <v>2902</v>
      </c>
    </row>
    <row r="827" spans="1:6" x14ac:dyDescent="0.25">
      <c r="A827">
        <f>IF(B827=TRUE,1,2)</f>
        <v>2</v>
      </c>
      <c r="B827" s="399" t="b">
        <v>0</v>
      </c>
      <c r="C827" s="24">
        <v>1</v>
      </c>
      <c r="D827" s="34" t="str">
        <f>IF('Audit Info'!$E$1="Deutsch",E827,F827)</f>
        <v>L'exploitation ne mandate pas d'entreprises sous-traitantes pour exécuter des travaux qui doivent remplir les exigences de SwissGAP.</v>
      </c>
      <c r="E827" t="s">
        <v>2984</v>
      </c>
      <c r="F827" t="s">
        <v>3189</v>
      </c>
    </row>
    <row r="828" spans="1:6" x14ac:dyDescent="0.25">
      <c r="B828" s="399"/>
      <c r="D828" s="34" t="str">
        <f>IF('Audit Info'!$E$1="Deutsch",E828,F828)</f>
        <v>Pas de travaux par tiers</v>
      </c>
      <c r="E828" t="s">
        <v>3004</v>
      </c>
      <c r="F828" s="3" t="s">
        <v>3005</v>
      </c>
    </row>
    <row r="829" spans="1:6" x14ac:dyDescent="0.25">
      <c r="B829" s="399"/>
      <c r="D829" t="str">
        <f>IF('Audit Info'!$E$1="Deutsch",E829,F829)</f>
        <v>Chapitre 2: Matérial de reproduction</v>
      </c>
      <c r="E829" s="3" t="s">
        <v>2903</v>
      </c>
      <c r="F829" s="3" t="s">
        <v>2904</v>
      </c>
    </row>
    <row r="830" spans="1:6" x14ac:dyDescent="0.25">
      <c r="B830" s="399" t="b">
        <v>0</v>
      </c>
      <c r="C830" s="24">
        <v>1</v>
      </c>
      <c r="D830" s="34" t="str">
        <f>IF('Audit Info'!$E$1="Deutsch",E830,F830)</f>
        <v>L'exploitation ne produit pas ses propres plants et/ou ne multiplie pas ses semences et son matériel végétal pour ses propres cultures SwissGAP.</v>
      </c>
      <c r="E830" t="s">
        <v>3163</v>
      </c>
      <c r="F830" s="3" t="s">
        <v>2983</v>
      </c>
    </row>
    <row r="831" spans="1:6" x14ac:dyDescent="0.25">
      <c r="B831" s="399"/>
      <c r="D831" s="34" t="str">
        <f>IF('Audit Info'!$E$1="Deutsch",E831,F831)</f>
        <v>Pas de propre multiplication</v>
      </c>
      <c r="E831" t="s">
        <v>3070</v>
      </c>
      <c r="F831" s="3" t="s">
        <v>3071</v>
      </c>
    </row>
    <row r="832" spans="1:6" x14ac:dyDescent="0.25">
      <c r="B832" s="399"/>
      <c r="D832" t="str">
        <f>IF('Audit Info'!$E$1="Deutsch",E832,F832)</f>
        <v>Chapitre 3: Historique (parcelle) et exploitation</v>
      </c>
      <c r="E832" s="3" t="s">
        <v>88</v>
      </c>
      <c r="F832" s="3" t="s">
        <v>2035</v>
      </c>
    </row>
    <row r="833" spans="2:6" ht="45" x14ac:dyDescent="0.25">
      <c r="B833" s="399" t="b">
        <v>0</v>
      </c>
      <c r="C833" s="24">
        <v>1</v>
      </c>
      <c r="D833" s="34" t="str">
        <f>IF('Audit Info'!$E$1="Deutsch",E833,F833)</f>
        <v>Aucune culture SwissGAP n'este cultivée en plein champ.
(Les cultures cultivées dans des pots en plein champ ne valent pas comme cultures de plein champ)</v>
      </c>
      <c r="E833" s="22" t="s">
        <v>2913</v>
      </c>
      <c r="F833" s="7" t="s">
        <v>2914</v>
      </c>
    </row>
    <row r="834" spans="2:6" x14ac:dyDescent="0.25">
      <c r="B834" s="399"/>
      <c r="D834" s="34" t="str">
        <f>IF('Audit Info'!$E$1="Deutsch",E834,F834)</f>
        <v>Aucune culture SwissGAP n'este cultivée en plein champ.</v>
      </c>
      <c r="E834" s="22" t="s">
        <v>2949</v>
      </c>
      <c r="F834" s="7" t="s">
        <v>2950</v>
      </c>
    </row>
    <row r="835" spans="2:6" x14ac:dyDescent="0.25">
      <c r="B835" s="399"/>
      <c r="D835" s="34" t="str">
        <f>IF('Audit Info'!$E$1="Deutsch",E835,F835)</f>
        <v>Pas de culture en plein champ</v>
      </c>
      <c r="E835" s="22" t="s">
        <v>3161</v>
      </c>
      <c r="F835" s="7" t="s">
        <v>3016</v>
      </c>
    </row>
    <row r="836" spans="2:6" x14ac:dyDescent="0.25">
      <c r="B836" s="399"/>
      <c r="D836" t="str">
        <f>IF('Audit Info'!$E$1="Deutsch",E836,F836)</f>
        <v>J'exploite des sites (parcelles) qui sont consacrés pour la première fois à la production agricole/horticole, ou les risques pour un site existant ont changé.</v>
      </c>
      <c r="E836" t="s">
        <v>89</v>
      </c>
      <c r="F836" s="3" t="s">
        <v>2036</v>
      </c>
    </row>
    <row r="837" spans="2:6" x14ac:dyDescent="0.25">
      <c r="B837" s="399"/>
      <c r="D837" t="str">
        <f>IF('Audit Info'!$E$1="Deutsch",E837,F837)</f>
        <v>Chapitre 4: Substrats</v>
      </c>
      <c r="E837" s="3" t="s">
        <v>2898</v>
      </c>
      <c r="F837" s="3" t="s">
        <v>2919</v>
      </c>
    </row>
    <row r="838" spans="2:6" x14ac:dyDescent="0.25">
      <c r="B838" s="399"/>
      <c r="D838">
        <f>IF('Audit Info'!$E$1="Deutsch",E838,F838)</f>
        <v>0</v>
      </c>
      <c r="E838" s="3" t="s">
        <v>91</v>
      </c>
      <c r="F838" s="3"/>
    </row>
    <row r="839" spans="2:6" x14ac:dyDescent="0.25">
      <c r="B839" s="399" t="b">
        <v>0</v>
      </c>
      <c r="C839" s="24">
        <v>1</v>
      </c>
      <c r="D839" s="34" t="str">
        <f>IF('Audit Info'!$E$1="Deutsch",E839,F839)</f>
        <v>Aucun substrat n'est utilisé sur l'exploitation.</v>
      </c>
      <c r="E839" t="s">
        <v>2951</v>
      </c>
      <c r="F839" s="3" t="s">
        <v>2952</v>
      </c>
    </row>
    <row r="840" spans="2:6" x14ac:dyDescent="0.25">
      <c r="B840" s="399"/>
      <c r="D840" s="34" t="str">
        <f>IF('Audit Info'!$E$1="Deutsch",E840,F840)</f>
        <v>Pas de substrats</v>
      </c>
      <c r="E840" t="s">
        <v>3068</v>
      </c>
      <c r="F840" s="3" t="s">
        <v>3069</v>
      </c>
    </row>
    <row r="841" spans="2:6" x14ac:dyDescent="0.25">
      <c r="B841" s="399"/>
      <c r="D841" t="str">
        <f>IF('Audit Info'!$E$1="Deutsch",E841,F841)</f>
        <v>Chapitre 5: Fumure</v>
      </c>
      <c r="E841" t="s">
        <v>2920</v>
      </c>
      <c r="F841" s="3" t="s">
        <v>2921</v>
      </c>
    </row>
    <row r="842" spans="2:6" x14ac:dyDescent="0.25">
      <c r="B842" s="399" t="b">
        <v>0</v>
      </c>
      <c r="C842" s="24">
        <v>1</v>
      </c>
      <c r="D842" s="34" t="str">
        <f>IF('Audit Info'!$E$1="Deutsch",E842,F842)</f>
        <v>L'exploitation n'applique pas d'engrais et/ou de biostimulateurs.</v>
      </c>
      <c r="E842" t="s">
        <v>2985</v>
      </c>
      <c r="F842" s="3" t="s">
        <v>3190</v>
      </c>
    </row>
    <row r="843" spans="2:6" x14ac:dyDescent="0.25">
      <c r="B843" s="399"/>
      <c r="D843" t="str">
        <f>IF('Audit Info'!$E$1="Deutsch",E843,F843)</f>
        <v>Pas d'utilisation d'engrais et/ou de biostimulateurs.</v>
      </c>
      <c r="E843" t="s">
        <v>3018</v>
      </c>
      <c r="F843" s="3" t="s">
        <v>3017</v>
      </c>
    </row>
    <row r="844" spans="2:6" x14ac:dyDescent="0.25">
      <c r="B844" s="399"/>
      <c r="F844" s="3"/>
    </row>
    <row r="845" spans="2:6" x14ac:dyDescent="0.25">
      <c r="B845" s="399"/>
      <c r="D845" t="str">
        <f>IF('Audit Info'!$E$1="Deutsch",E845,F845)</f>
        <v>La personne suivante est responsable du choix et de l'épandage des engrais:</v>
      </c>
      <c r="E845" s="3" t="s">
        <v>93</v>
      </c>
      <c r="F845" s="3" t="s">
        <v>2037</v>
      </c>
    </row>
    <row r="846" spans="2:6" x14ac:dyDescent="0.25">
      <c r="B846" s="399"/>
      <c r="D846" t="str">
        <f>IF('Audit Info'!$E$1="Deutsch",E846,F846)</f>
        <v>La personne responsable a suivi la formation horticole suivante:</v>
      </c>
      <c r="E846" t="s">
        <v>94</v>
      </c>
      <c r="F846" s="3" t="s">
        <v>2038</v>
      </c>
    </row>
    <row r="847" spans="2:6" x14ac:dyDescent="0.25">
      <c r="B847" s="399"/>
      <c r="D847" t="str">
        <f>IF('Audit Info'!$E$1="Deutsch",E847,F847)</f>
        <v>Les collaborateurs suivants participent aux travaux de fumure:</v>
      </c>
      <c r="E847" t="s">
        <v>96</v>
      </c>
      <c r="F847" s="3" t="s">
        <v>2039</v>
      </c>
    </row>
    <row r="848" spans="2:6" x14ac:dyDescent="0.25">
      <c r="B848" s="399"/>
      <c r="D848" t="str">
        <f>IF('Audit Info'!$E$1="Deutsch",E848,F848)</f>
        <v>Nom:</v>
      </c>
      <c r="E848" t="s">
        <v>97</v>
      </c>
      <c r="F848" s="3" t="s">
        <v>1599</v>
      </c>
    </row>
    <row r="849" spans="1:7" x14ac:dyDescent="0.25">
      <c r="B849" s="399"/>
      <c r="D849" t="str">
        <f>IF('Audit Info'!$E$1="Deutsch",E849,F849)</f>
        <v>Si ce n'est pas le responsable qui épand les engrais, les initiales de l'applicateur doivent être indiquées à chaque épandage dans le journal des cultures ou le journal de fumure.</v>
      </c>
      <c r="E849" s="3" t="s">
        <v>100</v>
      </c>
      <c r="F849" s="3" t="s">
        <v>2040</v>
      </c>
    </row>
    <row r="850" spans="1:7" x14ac:dyDescent="0.25">
      <c r="B850" s="399"/>
      <c r="D850" t="str">
        <f>IF('Audit Info'!$E$1="Deutsch",E850,F850)</f>
        <v>Informations sur l’engin d'épandage/ distributeur d'engrais et la méthode d’épandage</v>
      </c>
      <c r="E850" t="s">
        <v>101</v>
      </c>
      <c r="F850" s="3" t="s">
        <v>2041</v>
      </c>
    </row>
    <row r="851" spans="1:7" x14ac:dyDescent="0.25">
      <c r="B851" s="399"/>
      <c r="D851" t="str">
        <f>IF('Audit Info'!$E$1="Deutsch",E851,F851)</f>
        <v>Si plusieurs engins sont utilisés pour épandre les engrais, l'abréviation de l’engin doit être indiquée à chaque épandage dans le journal des cultures ou le journal de fumure.</v>
      </c>
      <c r="E851" t="s">
        <v>104</v>
      </c>
      <c r="F851" s="3" t="s">
        <v>2042</v>
      </c>
      <c r="G851" s="3"/>
    </row>
    <row r="852" spans="1:7" x14ac:dyDescent="0.25">
      <c r="B852" s="399"/>
      <c r="D852" t="str">
        <f>IF('Audit Info'!$E$1="Deutsch",E852,F852)</f>
        <v>Entrepôt d'engrais</v>
      </c>
      <c r="E852" t="s">
        <v>105</v>
      </c>
      <c r="F852" s="3" t="s">
        <v>2043</v>
      </c>
    </row>
    <row r="853" spans="1:7" x14ac:dyDescent="0.25">
      <c r="B853" s="399" t="b">
        <v>0</v>
      </c>
      <c r="C853" s="24">
        <v>1</v>
      </c>
      <c r="D853" s="34" t="str">
        <f>IF('Audit Info'!$E$1="Deutsch",E853,F853)</f>
        <v>L'exploitation ne dispose pas d'un entrepôt pour les engrais (organiques et inorganiques) et/ou des biostimulateurs.</v>
      </c>
      <c r="E853" t="s">
        <v>2986</v>
      </c>
      <c r="F853" s="3" t="s">
        <v>2958</v>
      </c>
    </row>
    <row r="854" spans="1:7" x14ac:dyDescent="0.25">
      <c r="B854" s="399"/>
      <c r="D854" s="34" t="str">
        <f>IF('Audit Info'!$E$1="Deutsch",E854,F854)</f>
        <v>Pas de stockage d'engrais/de biostimulteurs</v>
      </c>
      <c r="E854" t="s">
        <v>2953</v>
      </c>
      <c r="F854" s="3" t="s">
        <v>3019</v>
      </c>
    </row>
    <row r="855" spans="1:7" x14ac:dyDescent="0.25">
      <c r="B855" s="399" t="b">
        <v>0</v>
      </c>
      <c r="D855" s="34" t="str">
        <f>IF('Audit Info'!$E$1="Deutsch",E855,F855)</f>
        <v>L'exploitation ne dispose pas d'un entrepôt pour les concentrés d'acides.</v>
      </c>
      <c r="E855" t="s">
        <v>2987</v>
      </c>
      <c r="F855" s="3" t="s">
        <v>3191</v>
      </c>
    </row>
    <row r="856" spans="1:7" x14ac:dyDescent="0.25">
      <c r="B856" s="399"/>
      <c r="D856" s="34" t="str">
        <f>IF('Audit Info'!$E$1="Deutsch",E856,F856)</f>
        <v>Pas d'entrepôt pour des concentrés d'acides.</v>
      </c>
      <c r="E856" t="s">
        <v>2960</v>
      </c>
      <c r="F856" s="3" t="s">
        <v>2959</v>
      </c>
    </row>
    <row r="857" spans="1:7" x14ac:dyDescent="0.25">
      <c r="B857" s="399"/>
      <c r="D857" t="str">
        <f>IF('Audit Info'!$E$1="Deutsch",E857,F857)</f>
        <v>Chapitre 6: Irrigation</v>
      </c>
      <c r="E857" t="s">
        <v>2923</v>
      </c>
      <c r="F857" s="3" t="s">
        <v>2924</v>
      </c>
    </row>
    <row r="858" spans="1:7" x14ac:dyDescent="0.25">
      <c r="B858" s="399" t="b">
        <v>0</v>
      </c>
      <c r="D858" s="34" t="str">
        <f>IF('Audit Info'!$E$1="Deutsch",E858,F858)</f>
        <v>Les cultures ne sont pas irriguées.</v>
      </c>
      <c r="E858" t="s">
        <v>3169</v>
      </c>
      <c r="F858" s="3" t="s">
        <v>3170</v>
      </c>
    </row>
    <row r="859" spans="1:7" x14ac:dyDescent="0.25">
      <c r="B859" s="399"/>
      <c r="D859" s="34" t="str">
        <f>IF('Audit Info'!$E$1="Deutsch",E859,F859)</f>
        <v>Pas d'irrigation</v>
      </c>
      <c r="E859" t="s">
        <v>2954</v>
      </c>
      <c r="F859" s="3" t="s">
        <v>2955</v>
      </c>
    </row>
    <row r="860" spans="1:7" x14ac:dyDescent="0.25">
      <c r="B860" s="399"/>
      <c r="D860" t="str">
        <f>IF('Audit Info'!$E$1="Deutsch",E860,F860)</f>
        <v>Pour l'irrigation et le stockage dans l'eau des fleurs coupées, l'exploitation utilise uniquement de l'eau potable du réseau public.</v>
      </c>
      <c r="E860" t="s">
        <v>110</v>
      </c>
      <c r="F860" s="3" t="s">
        <v>2046</v>
      </c>
    </row>
    <row r="861" spans="1:7" x14ac:dyDescent="0.25">
      <c r="B861" s="399"/>
      <c r="D861" t="str">
        <f>IF('Audit Info'!$E$1="Deutsch",E861,F861)</f>
        <v>Chapitre 7: Protection phytosanitaire</v>
      </c>
      <c r="E861" t="s">
        <v>2925</v>
      </c>
      <c r="F861" s="3" t="s">
        <v>2926</v>
      </c>
    </row>
    <row r="862" spans="1:7" x14ac:dyDescent="0.25">
      <c r="A862" s="342"/>
      <c r="B862" s="400" t="b">
        <v>0</v>
      </c>
      <c r="D862" s="34" t="str">
        <f>IF('Audit Info'!$E$1="Deutsch",E862,F862)</f>
        <v>Aucun produit phytosanitaire n'est utilisé dans les cultures SwissGAP.</v>
      </c>
      <c r="E862" t="s">
        <v>2988</v>
      </c>
      <c r="F862" s="3" t="s">
        <v>2947</v>
      </c>
    </row>
    <row r="863" spans="1:7" x14ac:dyDescent="0.25">
      <c r="B863" s="399"/>
      <c r="D863" s="34" t="str">
        <f>IF('Audit Info'!$E$1="Deutsch",E863,F863)</f>
        <v>Pas d'utilisation de PPh</v>
      </c>
      <c r="E863" t="s">
        <v>3062</v>
      </c>
      <c r="F863" s="3" t="s">
        <v>3063</v>
      </c>
    </row>
    <row r="864" spans="1:7" x14ac:dyDescent="0.25">
      <c r="B864" s="399"/>
      <c r="D864" t="str">
        <f>IF('Audit Info'!$E$1="Deutsch",E864,F864)</f>
        <v>La personne suivante est responsable du choix et de l'application des produits phytosanitaires:</v>
      </c>
      <c r="E864" t="s">
        <v>112</v>
      </c>
      <c r="F864" s="3" t="s">
        <v>2047</v>
      </c>
    </row>
    <row r="865" spans="1:6" x14ac:dyDescent="0.25">
      <c r="B865" s="399">
        <v>0</v>
      </c>
      <c r="D865" s="34" t="str">
        <f>IF('Audit Info'!$E$1="Deutsch",E865,F865)</f>
        <v>La personne responsable des traitements phytosanitaires détient un permis valable.</v>
      </c>
      <c r="E865" t="s">
        <v>114</v>
      </c>
      <c r="F865" s="3" t="s">
        <v>2048</v>
      </c>
    </row>
    <row r="866" spans="1:6" x14ac:dyDescent="0.25">
      <c r="B866" s="399"/>
      <c r="D866" s="34" t="str">
        <f>IF('Audit Info'!$E$1="Deutsch",E866,F866)</f>
        <v>Permis acquis</v>
      </c>
      <c r="E866" t="s">
        <v>3012</v>
      </c>
      <c r="F866" s="3" t="s">
        <v>3013</v>
      </c>
    </row>
    <row r="867" spans="1:6" x14ac:dyDescent="0.25">
      <c r="B867" s="399"/>
      <c r="D867" t="str">
        <f>IF('Audit Info'!$E$1="Deutsch",E867,F867)</f>
        <v>Les personnes suivantes effectuent des traitements phytosanitaires:</v>
      </c>
      <c r="E867" t="s">
        <v>116</v>
      </c>
      <c r="F867" s="3" t="s">
        <v>2049</v>
      </c>
    </row>
    <row r="868" spans="1:6" x14ac:dyDescent="0.25">
      <c r="B868" s="399"/>
      <c r="D868" t="str">
        <f>IF('Audit Info'!$E$1="Deutsch",E868,F868)</f>
        <v>Nom / Formation:</v>
      </c>
      <c r="E868" t="s">
        <v>117</v>
      </c>
      <c r="F868" s="3" t="s">
        <v>2050</v>
      </c>
    </row>
    <row r="869" spans="1:6" x14ac:dyDescent="0.25">
      <c r="B869" s="399"/>
      <c r="D869" t="str">
        <f>IF('Audit Info'!$E$1="Deutsch",E869,F869)</f>
        <v>Si ce n'est pas le responsable qui applique les produits phytosanitaires, les initiales de l'applicateur doivent être indiquées à chaque traitement dans le journal des cultures ou le journal des traitements.</v>
      </c>
      <c r="E869" t="s">
        <v>119</v>
      </c>
      <c r="F869" s="3" t="s">
        <v>2051</v>
      </c>
    </row>
    <row r="870" spans="1:6" x14ac:dyDescent="0.25">
      <c r="B870" s="399"/>
      <c r="D870" t="str">
        <f>IF('Audit Info'!$E$1="Deutsch",E870,F870)</f>
        <v>Engin (méthode d'application)</v>
      </c>
      <c r="E870" t="s">
        <v>120</v>
      </c>
      <c r="F870" s="3" t="s">
        <v>2052</v>
      </c>
    </row>
    <row r="871" spans="1:6" x14ac:dyDescent="0.25">
      <c r="B871" s="399"/>
      <c r="D871" t="str">
        <f>IF('Audit Info'!$E$1="Deutsch",E871,F871)</f>
        <v>Si plusieurs engins sont utilisés pour les traitements, l'abréviation de l’engin doit être indiquée à chaque épandage dans le journal des cultures ou le journal des traitements.</v>
      </c>
      <c r="E871" t="s">
        <v>122</v>
      </c>
      <c r="F871" s="3" t="s">
        <v>2053</v>
      </c>
    </row>
    <row r="872" spans="1:6" x14ac:dyDescent="0.25">
      <c r="B872" s="399"/>
      <c r="D872" t="str">
        <f>IF('Audit Info'!$E$1="Deutsch",E872,F872)</f>
        <v>Entrepôt pour produits phytosanitaires</v>
      </c>
      <c r="E872" t="s">
        <v>123</v>
      </c>
      <c r="F872" s="3" t="s">
        <v>2054</v>
      </c>
    </row>
    <row r="873" spans="1:6" x14ac:dyDescent="0.25">
      <c r="B873" s="399"/>
      <c r="D873" t="str">
        <f>IF('Audit Info'!$E$1="Deutsch",E873,F873)</f>
        <v>Pas d'entrepôt de produits phytosanitaires (PPh).</v>
      </c>
      <c r="E873" t="s">
        <v>3162</v>
      </c>
      <c r="F873" s="3" t="s">
        <v>3192</v>
      </c>
    </row>
    <row r="874" spans="1:6" x14ac:dyDescent="0.25">
      <c r="A874" t="str">
        <f>IF(B862,"D",IF(B874,"D",""))</f>
        <v/>
      </c>
      <c r="B874" s="399" t="b">
        <v>0</v>
      </c>
      <c r="C874" s="24">
        <v>1</v>
      </c>
      <c r="D874" s="34" t="str">
        <f>IF('Audit Info'!$E$1="Deutsch",E874,F874)</f>
        <v>Pas d'entrepôt de PPh</v>
      </c>
      <c r="E874" t="s">
        <v>3060</v>
      </c>
      <c r="F874" s="3" t="s">
        <v>3072</v>
      </c>
    </row>
    <row r="875" spans="1:6" x14ac:dyDescent="0.25">
      <c r="B875" s="399"/>
      <c r="D875" t="str">
        <f>IF('Audit Info'!$E$1="Deutsch",E875,F875)</f>
        <v>Chapitre 10: Traitements post-récolte</v>
      </c>
      <c r="E875" t="s">
        <v>126</v>
      </c>
      <c r="F875" s="3" t="s">
        <v>2056</v>
      </c>
    </row>
    <row r="876" spans="1:6" x14ac:dyDescent="0.25">
      <c r="B876" s="399" t="b">
        <v>0</v>
      </c>
      <c r="D876" s="34" t="str">
        <f>IF('Audit Info'!$E$1="Deutsch",E876,F876)</f>
        <v>L'entreprise n'utilise pas d'eau durant les étapes de post-récolte.</v>
      </c>
      <c r="E876" s="3" t="s">
        <v>2989</v>
      </c>
      <c r="F876" s="3" t="s">
        <v>2948</v>
      </c>
    </row>
    <row r="877" spans="1:6" x14ac:dyDescent="0.25">
      <c r="B877" s="399"/>
      <c r="D877" t="str">
        <f>IF('Audit Info'!$E$1="Deutsch",E877,F877)</f>
        <v>Pas d'eau pour les étapes de post-récolte</v>
      </c>
      <c r="E877" s="3" t="s">
        <v>3064</v>
      </c>
      <c r="F877" s="3" t="s">
        <v>3065</v>
      </c>
    </row>
    <row r="878" spans="1:6" x14ac:dyDescent="0.25">
      <c r="B878" s="399" t="b">
        <v>0</v>
      </c>
      <c r="D878" s="34" t="str">
        <f>IF('Audit Info'!$E$1="Deutsch",E878,F878)</f>
        <v>L'entreprise n'effectue pas de traitement post-récolte (par exemple conditionnement de fleurs coupées, coloration de plantes, application de Chrysal, Javel ou Peroxyde).</v>
      </c>
      <c r="E878" s="3" t="s">
        <v>2990</v>
      </c>
      <c r="F878" s="3" t="s">
        <v>3193</v>
      </c>
    </row>
    <row r="879" spans="1:6" ht="26.25" x14ac:dyDescent="0.25">
      <c r="B879" s="399"/>
      <c r="D879" s="7" t="str">
        <f>IF('Audit Info'!$E$1="Deutsch",E879,F879)</f>
        <v>Pas de traitement 
post-récolte</v>
      </c>
      <c r="E879" s="3" t="s">
        <v>2957</v>
      </c>
      <c r="F879" s="7" t="s">
        <v>3073</v>
      </c>
    </row>
    <row r="880" spans="1:6" x14ac:dyDescent="0.25">
      <c r="B880" s="399"/>
      <c r="D880" t="str">
        <f>IF('Audit Info'!$E$1="Deutsch",E880,F880)</f>
        <v>Chapitre 11: Gestion des déchets et de l'environnement, recyclage</v>
      </c>
      <c r="E880" t="s">
        <v>131</v>
      </c>
      <c r="F880" s="3" t="s">
        <v>2059</v>
      </c>
    </row>
    <row r="881" spans="2:6" x14ac:dyDescent="0.25">
      <c r="B881" s="399" t="b">
        <v>0</v>
      </c>
      <c r="D881" s="34" t="str">
        <f>IF('Audit Info'!$E$1="Deutsch",E881,F881)</f>
        <v>Le concept communal d'élimination des déchets est disponible et appliqué sur l'exploitation.</v>
      </c>
      <c r="E881" t="s">
        <v>2992</v>
      </c>
      <c r="F881" s="3" t="s">
        <v>3194</v>
      </c>
    </row>
    <row r="882" spans="2:6" ht="26.25" x14ac:dyDescent="0.25">
      <c r="B882" s="399"/>
      <c r="D882" s="7" t="str">
        <f>IF('Audit Info'!$E$1="Deutsch",E882,F882)</f>
        <v>Concept d'élimination des déchets disponible</v>
      </c>
      <c r="E882" s="7" t="s">
        <v>3067</v>
      </c>
      <c r="F882" s="3" t="s">
        <v>3066</v>
      </c>
    </row>
    <row r="883" spans="2:6" x14ac:dyDescent="0.25">
      <c r="B883" s="399"/>
      <c r="D883" t="str">
        <f>IF('Audit Info'!$E$1="Deutsch",E883,F883)</f>
        <v>Chapitre 12: Sécurité au travail</v>
      </c>
      <c r="E883" t="s">
        <v>134</v>
      </c>
      <c r="F883" s="3" t="s">
        <v>2061</v>
      </c>
    </row>
    <row r="884" spans="2:6" x14ac:dyDescent="0.25">
      <c r="B884" s="399"/>
      <c r="D884" t="str">
        <f>IF('Audit Info'!$E$1="Deutsch",E884,F884)</f>
        <v>La personne suivante est responsable de la sécurité au travail et des aspects sociaux:</v>
      </c>
      <c r="E884" t="s">
        <v>135</v>
      </c>
      <c r="F884" s="3" t="s">
        <v>2062</v>
      </c>
    </row>
    <row r="885" spans="2:6" x14ac:dyDescent="0.25">
      <c r="B885" s="399"/>
      <c r="D885" t="str">
        <f>IF('Audit Info'!$E$1="Deutsch",E885,F885)</f>
        <v>L'exploitation a-t-elle adhéré à la solution par branche « horticulture » approuvée par le CFST?</v>
      </c>
      <c r="E885" t="s">
        <v>137</v>
      </c>
      <c r="F885" s="3" t="s">
        <v>2063</v>
      </c>
    </row>
    <row r="886" spans="2:6" x14ac:dyDescent="0.25">
      <c r="B886" s="399"/>
      <c r="D886" t="str">
        <f>IF('Audit Info'!$E$1="Deutsch",E886,F886)</f>
        <v>Chapitre 13: Environnement</v>
      </c>
      <c r="E886" t="s">
        <v>139</v>
      </c>
      <c r="F886" s="3" t="s">
        <v>2064</v>
      </c>
    </row>
    <row r="887" spans="2:6" x14ac:dyDescent="0.25">
      <c r="B887" s="399"/>
      <c r="D887" t="str">
        <f>IF('Audit Info'!$E$1="Deutsch",E887,F887)</f>
        <v>L'exploitation se trouve en zone horticole spéciale ou applique un concept de développement du paysage (CPS).</v>
      </c>
      <c r="E887" t="s">
        <v>140</v>
      </c>
      <c r="F887" s="3" t="s">
        <v>2065</v>
      </c>
    </row>
    <row r="888" spans="2:6" x14ac:dyDescent="0.25">
      <c r="B888" s="399"/>
      <c r="D888" t="str">
        <f>IF('Audit Info'!$E$1="Deutsch",E888,F888)</f>
        <v>Chapitre 18: Propriété parallèle</v>
      </c>
      <c r="E888" s="3" t="s">
        <v>2896</v>
      </c>
      <c r="F888" s="3" t="s">
        <v>2897</v>
      </c>
    </row>
    <row r="889" spans="2:6" x14ac:dyDescent="0.25">
      <c r="B889" s="399" t="b">
        <v>0</v>
      </c>
      <c r="C889" s="24" t="b">
        <v>1</v>
      </c>
      <c r="D889" s="34" t="str">
        <f>IF('Audit Info'!$E$1="Deutsch",E889,F889)</f>
        <v>L’exploitation ne déclare pas de propriété parallèle. Les mêmes produits pour lesquels l’exploitation est certifiée ne sont pas achetés (certifiés ou non certifiés).</v>
      </c>
      <c r="E889" s="3" t="s">
        <v>2991</v>
      </c>
      <c r="F889" s="3" t="s">
        <v>2927</v>
      </c>
    </row>
    <row r="890" spans="2:6" x14ac:dyDescent="0.25">
      <c r="B890" s="399"/>
      <c r="D890" s="34" t="str">
        <f>IF('Audit Info'!$E$1="Deutsch",E890,F890)</f>
        <v>Pas de propriété parallèle</v>
      </c>
      <c r="E890" s="3" t="s">
        <v>3010</v>
      </c>
      <c r="F890" s="3" t="s">
        <v>3011</v>
      </c>
    </row>
    <row r="891" spans="2:6" x14ac:dyDescent="0.25">
      <c r="B891" s="399"/>
      <c r="D891" t="str">
        <f>IF('Audit Info'!$E$1="Deutsch",E891,F891)</f>
        <v>Entreprises sous-traitantes</v>
      </c>
      <c r="E891" t="s">
        <v>144</v>
      </c>
      <c r="F891" t="s">
        <v>2067</v>
      </c>
    </row>
    <row r="892" spans="2:6" x14ac:dyDescent="0.25">
      <c r="B892" s="399" t="b">
        <v>0</v>
      </c>
      <c r="D892" s="34" t="str">
        <f>IF('Audit Info'!$E$1="Deutsch",E892,F892)</f>
        <v>L'exploitation ne dispose pas de champs ouverts, d'espaces verts ou d'espace pour des clôtures vivantes/haies.</v>
      </c>
      <c r="E892" t="s">
        <v>3058</v>
      </c>
      <c r="F892" t="s">
        <v>3059</v>
      </c>
    </row>
    <row r="893" spans="2:6" x14ac:dyDescent="0.25">
      <c r="B893" s="399"/>
      <c r="D893" s="34" t="str">
        <f>IF('Audit Info'!$E$1="Deutsch",E893,F893)</f>
        <v>Pas de champs ouverts, etc.</v>
      </c>
      <c r="E893" s="3" t="s">
        <v>3061</v>
      </c>
      <c r="F893" s="3" t="s">
        <v>3074</v>
      </c>
    </row>
    <row r="895" spans="2:6" x14ac:dyDescent="0.25">
      <c r="D895" t="str">
        <f>IF('Audit Info'!$E$1="Deutsch",E895,F895)</f>
        <v>Remarques:</v>
      </c>
      <c r="E895" t="s">
        <v>147</v>
      </c>
      <c r="F895" s="3" t="s">
        <v>1694</v>
      </c>
    </row>
    <row r="896" spans="2:6" x14ac:dyDescent="0.25">
      <c r="C896" s="23" t="s">
        <v>2069</v>
      </c>
      <c r="F896" s="3"/>
    </row>
    <row r="897" spans="3:6" x14ac:dyDescent="0.25">
      <c r="C897" s="24">
        <v>7</v>
      </c>
      <c r="D897" t="str">
        <f>IF('Audit Info'!$E$1="Deutsch",E897,F897)</f>
        <v>plusieurs sites (attention : les réponses de la déclaration forfaitaire doivent s’appliquer à tous les sites, sinon ne choisir aucune réponse.)</v>
      </c>
      <c r="E897" s="3" t="s">
        <v>66</v>
      </c>
      <c r="F897" s="3" t="s">
        <v>2070</v>
      </c>
    </row>
    <row r="898" spans="3:6" x14ac:dyDescent="0.25">
      <c r="C898" s="24">
        <v>10</v>
      </c>
      <c r="D898" t="str">
        <f>IF('Audit Info'!$E$1="Deutsch",E898,F898)</f>
        <v>Culture sous abris</v>
      </c>
      <c r="E898" t="s">
        <v>40</v>
      </c>
      <c r="F898" s="3" t="s">
        <v>2071</v>
      </c>
    </row>
    <row r="899" spans="3:6" x14ac:dyDescent="0.25">
      <c r="C899" s="24">
        <v>11</v>
      </c>
      <c r="D899" t="str">
        <f>IF('Audit Info'!$E$1="Deutsch",E899,F899)</f>
        <v>(surface en are)</v>
      </c>
      <c r="E899" t="s">
        <v>69</v>
      </c>
      <c r="F899" s="3" t="s">
        <v>2072</v>
      </c>
    </row>
    <row r="900" spans="3:6" x14ac:dyDescent="0.25">
      <c r="C900" s="24">
        <v>10</v>
      </c>
      <c r="D900" t="str">
        <f>IF('Audit Info'!$E$1="Deutsch",E900,F900)</f>
        <v>Plein champ</v>
      </c>
      <c r="E900" t="s">
        <v>39</v>
      </c>
      <c r="F900" s="3" t="s">
        <v>2073</v>
      </c>
    </row>
    <row r="901" spans="3:6" x14ac:dyDescent="0.25">
      <c r="C901" s="24">
        <v>11</v>
      </c>
      <c r="D901" t="str">
        <f>IF('Audit Info'!$E$1="Deutsch",E901,F901)</f>
        <v>(surface en are)</v>
      </c>
      <c r="E901" t="s">
        <v>69</v>
      </c>
      <c r="F901" s="3" t="s">
        <v>2072</v>
      </c>
    </row>
    <row r="902" spans="3:6" x14ac:dyDescent="0.25">
      <c r="C902" s="24">
        <v>26</v>
      </c>
      <c r="D902" t="str">
        <f>IF('Audit Info'!$E$1="Deutsch",E902,F902)</f>
        <v>1/3 (première récolte)</v>
      </c>
      <c r="E902" t="s">
        <v>74</v>
      </c>
      <c r="F902" t="s">
        <v>2074</v>
      </c>
    </row>
    <row r="903" spans="3:6" x14ac:dyDescent="0.25">
      <c r="C903" s="24">
        <v>63</v>
      </c>
      <c r="D903" t="str">
        <f>IF('Audit Info'!$E$1="Deutsch",E903,F903)</f>
        <v>Initiales:</v>
      </c>
      <c r="E903" s="3" t="s">
        <v>98</v>
      </c>
      <c r="F903" s="3" t="s">
        <v>2075</v>
      </c>
    </row>
    <row r="904" spans="3:6" x14ac:dyDescent="0.25">
      <c r="C904" s="24">
        <v>73</v>
      </c>
      <c r="D904" t="str">
        <f>IF('Audit Info'!$E$1="Deutsch",E904,F904)</f>
        <v>N°:</v>
      </c>
      <c r="E904" s="3" t="s">
        <v>102</v>
      </c>
      <c r="F904" s="3" t="s">
        <v>2076</v>
      </c>
    </row>
    <row r="905" spans="3:6" x14ac:dyDescent="0.25">
      <c r="C905" s="24">
        <v>104</v>
      </c>
      <c r="D905" t="str">
        <f>IF('Audit Info'!$E$1="Deutsch",E905,F905)</f>
        <v>Initiales:</v>
      </c>
      <c r="E905" s="3" t="s">
        <v>98</v>
      </c>
      <c r="F905" s="3" t="s">
        <v>2075</v>
      </c>
    </row>
    <row r="906" spans="3:6" x14ac:dyDescent="0.25">
      <c r="C906" s="24">
        <v>113</v>
      </c>
      <c r="D906" t="str">
        <f>IF('Audit Info'!$E$1="Deutsch",E906,F906)</f>
        <v>N°:</v>
      </c>
      <c r="E906" s="3" t="s">
        <v>102</v>
      </c>
      <c r="F906" s="3" t="s">
        <v>2076</v>
      </c>
    </row>
    <row r="907" spans="3:6" x14ac:dyDescent="0.25">
      <c r="C907" s="24">
        <v>10</v>
      </c>
      <c r="D907" t="str">
        <f>IF('Audit Info'!$E$1="Deutsch",E907,F907)</f>
        <v>Propriété parallèle</v>
      </c>
      <c r="E907" s="3" t="s">
        <v>68</v>
      </c>
      <c r="F907" s="3" t="s">
        <v>2077</v>
      </c>
    </row>
    <row r="908" spans="3:6" x14ac:dyDescent="0.25">
      <c r="C908" s="24">
        <v>26</v>
      </c>
      <c r="D908" t="str">
        <f>IF('Audit Info'!$E$1="Deutsch",E908,F908)</f>
        <v>2/3 (récoltes suivantes)</v>
      </c>
      <c r="E908" t="s">
        <v>75</v>
      </c>
      <c r="F908" s="3" t="s">
        <v>2078</v>
      </c>
    </row>
    <row r="909" spans="3:6" x14ac:dyDescent="0.25">
      <c r="D909" t="str">
        <f>IF('Audit Info'!$E$1="Deutsch",E909,F909)</f>
        <v>Oui</v>
      </c>
      <c r="E909" s="3" t="s">
        <v>16</v>
      </c>
      <c r="F909" s="3" t="s">
        <v>1575</v>
      </c>
    </row>
    <row r="910" spans="3:6" x14ac:dyDescent="0.25">
      <c r="D910" t="str">
        <f>IF('Audit Info'!$E$1="Deutsch",E910,F910)</f>
        <v>Non</v>
      </c>
      <c r="E910" s="3" t="s">
        <v>18</v>
      </c>
      <c r="F910" s="3" t="s">
        <v>1576</v>
      </c>
    </row>
    <row r="911" spans="3:6" x14ac:dyDescent="0.25">
      <c r="F911" s="3"/>
    </row>
    <row r="912" spans="3:6" x14ac:dyDescent="0.25">
      <c r="F912" s="3"/>
    </row>
    <row r="913" spans="3:6" x14ac:dyDescent="0.25">
      <c r="C913" s="23" t="s">
        <v>2079</v>
      </c>
    </row>
    <row r="914" spans="3:6" x14ac:dyDescent="0.25">
      <c r="C914" s="24">
        <v>3</v>
      </c>
      <c r="D914" t="str">
        <f>IF('Audit Info'!$E$1="Deutsch",E914,F914)</f>
        <v>Date:</v>
      </c>
      <c r="E914" s="3" t="s">
        <v>63</v>
      </c>
      <c r="F914" t="s">
        <v>1562</v>
      </c>
    </row>
    <row r="915" spans="3:6" x14ac:dyDescent="0.25">
      <c r="C915" s="24">
        <v>32</v>
      </c>
      <c r="D915" t="str">
        <f>IF('Audit Info'!$E$1="Deutsch",E915,F915)</f>
        <v>Réponse / Points de contrôle (PC) pertinents:</v>
      </c>
      <c r="E915" s="3" t="s">
        <v>81</v>
      </c>
      <c r="F915" s="3" t="s">
        <v>2080</v>
      </c>
    </row>
    <row r="916" spans="3:6" x14ac:dyDescent="0.25">
      <c r="C916" s="24">
        <v>36</v>
      </c>
      <c r="D916" t="str">
        <f>IF('Audit Info'!$E$1="Deutsch",E916,F916)</f>
        <v>Non: 2.5.2, 4.1, 4.2, 4.3, 6.1.1, 7.1.1, 13.1.1, 13.2.1 = N/A</v>
      </c>
      <c r="E916" s="3" t="s">
        <v>85</v>
      </c>
      <c r="F916" s="3" t="s">
        <v>2081</v>
      </c>
    </row>
    <row r="917" spans="3:6" x14ac:dyDescent="0.25">
      <c r="C917" s="24">
        <v>40</v>
      </c>
      <c r="D917" t="str">
        <f>IF('Audit Info'!$E$1="Deutsch",E917,F917)</f>
        <v>Non: Chapitre 2.4 = N/A</v>
      </c>
      <c r="E917" s="3" t="s">
        <v>87</v>
      </c>
      <c r="F917" s="3" t="s">
        <v>2082</v>
      </c>
    </row>
    <row r="918" spans="3:6" x14ac:dyDescent="0.25">
      <c r="C918" s="24">
        <v>45</v>
      </c>
      <c r="D918" t="str">
        <f>IF('Audit Info'!$E$1="Deutsch",E918,F918)</f>
        <v>Non: Chapitre 3.2 = N/A</v>
      </c>
      <c r="E918" s="3" t="s">
        <v>90</v>
      </c>
      <c r="F918" s="3" t="s">
        <v>2083</v>
      </c>
    </row>
    <row r="919" spans="3:6" x14ac:dyDescent="0.25">
      <c r="C919" s="24">
        <v>49</v>
      </c>
      <c r="D919">
        <f>IF('Audit Info'!$E$1="Deutsch",E919,F919)</f>
        <v>0</v>
      </c>
      <c r="E919" s="3" t="s">
        <v>91</v>
      </c>
      <c r="F919" s="3"/>
    </row>
    <row r="920" spans="3:6" x14ac:dyDescent="0.25">
      <c r="C920" s="24">
        <v>52</v>
      </c>
      <c r="D920" t="str">
        <f>IF('Audit Info'!$E$1="Deutsch",E920,F920)</f>
        <v>Non: Chapitre 5 = N/A</v>
      </c>
      <c r="E920" s="3" t="s">
        <v>92</v>
      </c>
      <c r="F920" s="3" t="s">
        <v>2084</v>
      </c>
    </row>
    <row r="921" spans="3:6" x14ac:dyDescent="0.25">
      <c r="C921" s="24">
        <v>59</v>
      </c>
      <c r="D921" t="str">
        <f>IF('Audit Info'!$E$1="Deutsch",E921,F921)</f>
        <v>Si certificat de capacité ou maîtrise fédérale: 6.2.1 = oui</v>
      </c>
      <c r="E921" s="3" t="s">
        <v>95</v>
      </c>
      <c r="F921" s="3" t="s">
        <v>2085</v>
      </c>
    </row>
    <row r="922" spans="3:6" x14ac:dyDescent="0.25">
      <c r="C922" s="24">
        <v>68</v>
      </c>
      <c r="D922" t="str">
        <f>IF('Audit Info'!$E$1="Deutsch",E922,F922)</f>
        <v>Si un seul utilisateur: 6.3.6 = oui</v>
      </c>
      <c r="E922" s="3" t="s">
        <v>99</v>
      </c>
      <c r="F922" s="3" t="s">
        <v>2086</v>
      </c>
    </row>
    <row r="923" spans="3:6" ht="26.25" x14ac:dyDescent="0.25">
      <c r="C923" s="24">
        <v>75</v>
      </c>
      <c r="D923" t="str">
        <f>IF('Audit Info'!$E$1="Deutsch",E923,F923)</f>
        <v>Si un seul appareil:
6.3.5 = oui</v>
      </c>
      <c r="E923" s="7" t="s">
        <v>103</v>
      </c>
      <c r="F923" s="7" t="s">
        <v>2087</v>
      </c>
    </row>
    <row r="924" spans="3:6" x14ac:dyDescent="0.25">
      <c r="C924" s="24">
        <v>81</v>
      </c>
      <c r="D924" t="str">
        <f>IF('Audit Info'!$E$1="Deutsch",E924,F924)</f>
        <v>Non: 6.4.1 à 6.4.8 = N/A</v>
      </c>
      <c r="E924" s="3" t="s">
        <v>106</v>
      </c>
      <c r="F924" s="3" t="s">
        <v>2088</v>
      </c>
    </row>
    <row r="925" spans="3:6" x14ac:dyDescent="0.25">
      <c r="C925" s="24">
        <v>84</v>
      </c>
      <c r="D925" t="str">
        <f>IF('Audit Info'!$E$1="Deutsch",E925,F925)</f>
        <v>Non: 6.4.9, 6.4.10 = N/A</v>
      </c>
      <c r="E925" s="3" t="s">
        <v>108</v>
      </c>
      <c r="F925" s="3" t="s">
        <v>2089</v>
      </c>
    </row>
    <row r="926" spans="3:6" x14ac:dyDescent="0.25">
      <c r="C926" s="24">
        <v>88</v>
      </c>
      <c r="D926">
        <f>IF('Audit Info'!$E$1="Deutsch",E926,F926)</f>
        <v>0</v>
      </c>
      <c r="E926" s="3" t="s">
        <v>91</v>
      </c>
      <c r="F926" s="3"/>
    </row>
    <row r="927" spans="3:6" x14ac:dyDescent="0.25">
      <c r="C927" s="24">
        <v>91</v>
      </c>
      <c r="D927" t="str">
        <f>IF('Audit Info'!$E$1="Deutsch",E927,F927)</f>
        <v>Oui: 7.3.1, 7.3.2, 7.4.1 = oui, 7.4.2, 7.4.3 = N/A</v>
      </c>
      <c r="E927" s="3" t="s">
        <v>111</v>
      </c>
      <c r="F927" s="3" t="s">
        <v>2090</v>
      </c>
    </row>
    <row r="928" spans="3:6" x14ac:dyDescent="0.25">
      <c r="C928" s="24">
        <v>96</v>
      </c>
      <c r="D928" t="str">
        <f>IF('Audit Info'!$E$1="Deutsch",E928,F928)</f>
        <v>Si seulement une personne: 8.3.9 = oui</v>
      </c>
      <c r="E928" s="3" t="s">
        <v>113</v>
      </c>
      <c r="F928" s="3" t="s">
        <v>2091</v>
      </c>
    </row>
    <row r="929" spans="3:6" x14ac:dyDescent="0.25">
      <c r="C929" s="24">
        <v>99</v>
      </c>
      <c r="D929" t="str">
        <f>IF('Audit Info'!$E$1="Deutsch",E929,F929)</f>
        <v>Oui: 8.1.1, 8.2.3 = oui</v>
      </c>
      <c r="E929" s="3" t="s">
        <v>115</v>
      </c>
      <c r="F929" s="3" t="s">
        <v>2092</v>
      </c>
    </row>
    <row r="930" spans="3:6" x14ac:dyDescent="0.25">
      <c r="C930" s="24">
        <v>108</v>
      </c>
      <c r="D930" t="str">
        <f>IF('Audit Info'!$E$1="Deutsch",E930,F930)</f>
        <v>Si un seul utilisateur: 8.3.5 = oui</v>
      </c>
      <c r="E930" s="3" t="s">
        <v>118</v>
      </c>
      <c r="F930" s="3" t="s">
        <v>2093</v>
      </c>
    </row>
    <row r="931" spans="3:6" ht="15" customHeight="1" x14ac:dyDescent="0.25">
      <c r="C931" s="24">
        <v>117</v>
      </c>
      <c r="D931" t="str">
        <f>IF('Audit Info'!$E$1="Deutsch",E931,F931)</f>
        <v>Si un seul appareil:
8.3.8 = oui</v>
      </c>
      <c r="E931" s="7" t="s">
        <v>121</v>
      </c>
      <c r="F931" s="7" t="s">
        <v>2094</v>
      </c>
    </row>
    <row r="932" spans="3:6" ht="21" customHeight="1" x14ac:dyDescent="0.25">
      <c r="C932" s="24">
        <v>123</v>
      </c>
      <c r="D932" t="str">
        <f>IF('Audit Info'!$E$1="Deutsch",E932,F932)</f>
        <v>Non: 8.4.3 à 8.4.8, 8.4.10 à 8.4.14, 8.4.16 à 8.4.18 = oui
8.4.1, 8.4.2, 8.4.9, 8.4.15 = N/A</v>
      </c>
      <c r="E932" s="7" t="s">
        <v>125</v>
      </c>
      <c r="F932" s="7" t="s">
        <v>2095</v>
      </c>
    </row>
    <row r="933" spans="3:6" x14ac:dyDescent="0.25">
      <c r="C933" s="24">
        <v>127</v>
      </c>
      <c r="D933" t="str">
        <f>IF('Audit Info'!$E$1="Deutsch",E933,F933)</f>
        <v>Non: 10.1.1 à 10.1.3 = N/A</v>
      </c>
      <c r="E933" s="7" t="s">
        <v>128</v>
      </c>
      <c r="F933" s="7" t="s">
        <v>2096</v>
      </c>
    </row>
    <row r="934" spans="3:6" x14ac:dyDescent="0.25">
      <c r="C934" s="24">
        <v>129</v>
      </c>
      <c r="D934" t="str">
        <f>IF('Audit Info'!$E$1="Deutsch",E934,F934)</f>
        <v>Non: Chapitre 10.2 = N/A</v>
      </c>
      <c r="E934" s="7" t="s">
        <v>130</v>
      </c>
      <c r="F934" s="7" t="s">
        <v>2097</v>
      </c>
    </row>
    <row r="935" spans="3:6" x14ac:dyDescent="0.25">
      <c r="C935" s="24">
        <v>134</v>
      </c>
      <c r="D935" t="str">
        <f>IF('Audit Info'!$E$1="Deutsch",E935,F935)</f>
        <v>Oui: 11.2.1 = oui</v>
      </c>
      <c r="E935" s="7" t="s">
        <v>133</v>
      </c>
      <c r="F935" s="7" t="s">
        <v>2098</v>
      </c>
    </row>
    <row r="936" spans="3:6" x14ac:dyDescent="0.25">
      <c r="C936" s="24">
        <v>138</v>
      </c>
      <c r="D936" t="str">
        <f>IF('Audit Info'!$E$1="Deutsch",E936,F936)</f>
        <v>Si un responsable est nommé: 12.5.1 = oui</v>
      </c>
      <c r="E936" s="7" t="s">
        <v>136</v>
      </c>
      <c r="F936" s="7" t="s">
        <v>2099</v>
      </c>
    </row>
    <row r="937" spans="3:6" x14ac:dyDescent="0.25">
      <c r="C937" s="24">
        <v>141</v>
      </c>
      <c r="D937" t="str">
        <f>IF('Audit Info'!$E$1="Deutsch",E937,F937)</f>
        <v>Oui: 12.1.1, 12.1.2 = oui</v>
      </c>
      <c r="E937" s="7" t="s">
        <v>138</v>
      </c>
      <c r="F937" s="7" t="s">
        <v>2100</v>
      </c>
    </row>
    <row r="938" spans="3:6" x14ac:dyDescent="0.25">
      <c r="C938" s="24">
        <v>145</v>
      </c>
      <c r="D938" t="str">
        <f>IF('Audit Info'!$E$1="Deutsch",E938,F938)</f>
        <v>Oui: 13.1.1, 13.2.1 = oui</v>
      </c>
      <c r="E938" s="7" t="s">
        <v>141</v>
      </c>
      <c r="F938" s="7" t="s">
        <v>2101</v>
      </c>
    </row>
    <row r="939" spans="3:6" x14ac:dyDescent="0.25">
      <c r="C939" s="24">
        <v>149</v>
      </c>
      <c r="D939" t="str">
        <f>IF('Audit Info'!$E$1="Deutsch",E939,F939)</f>
        <v>Non: 16.2 à 16.5 = N/A</v>
      </c>
      <c r="E939" s="7" t="s">
        <v>143</v>
      </c>
      <c r="F939" s="7" t="s">
        <v>2102</v>
      </c>
    </row>
    <row r="940" spans="3:6" ht="12" customHeight="1" x14ac:dyDescent="0.25">
      <c r="C940" s="24">
        <v>152</v>
      </c>
      <c r="D940" t="str">
        <f>IF('Audit Info'!$E$1="Deutsch",E940,F940)</f>
        <v>Non: 1.4 = N/A</v>
      </c>
      <c r="E940" s="3" t="s">
        <v>146</v>
      </c>
      <c r="F940" s="3" t="s">
        <v>2103</v>
      </c>
    </row>
    <row r="952" spans="3:6" x14ac:dyDescent="0.25">
      <c r="C952" s="23" t="s">
        <v>2104</v>
      </c>
    </row>
    <row r="953" spans="3:6" x14ac:dyDescent="0.25">
      <c r="C953" s="24" t="s">
        <v>2105</v>
      </c>
      <c r="D953" t="str">
        <f>IF('Audit Info'!$E$1="Deutsch",E953,F953)</f>
        <v>Plantes de saison ou de balcon</v>
      </c>
      <c r="E953" s="3" t="s">
        <v>1746</v>
      </c>
      <c r="F953" s="3" t="s">
        <v>2106</v>
      </c>
    </row>
    <row r="954" spans="3:6" x14ac:dyDescent="0.25">
      <c r="C954" s="24" t="s">
        <v>2107</v>
      </c>
      <c r="D954" t="str">
        <f>IF('Audit Info'!$E$1="Deutsch",E954,F954)</f>
        <v>Plantes en pots</v>
      </c>
      <c r="E954" s="3" t="s">
        <v>1748</v>
      </c>
      <c r="F954" s="3" t="s">
        <v>2108</v>
      </c>
    </row>
    <row r="955" spans="3:6" x14ac:dyDescent="0.25">
      <c r="C955" s="24" t="s">
        <v>2109</v>
      </c>
      <c r="D955" t="str">
        <f>IF('Audit Info'!$E$1="Deutsch",E955,F955)</f>
        <v>Plantes vertes</v>
      </c>
      <c r="E955" s="3" t="s">
        <v>1750</v>
      </c>
      <c r="F955" s="3" t="s">
        <v>2110</v>
      </c>
    </row>
    <row r="956" spans="3:6" x14ac:dyDescent="0.25">
      <c r="C956" s="24" t="s">
        <v>2111</v>
      </c>
      <c r="D956" t="str">
        <f>IF('Audit Info'!$E$1="Deutsch",E956,F956)</f>
        <v>Fleurs coupées</v>
      </c>
      <c r="E956" s="3" t="s">
        <v>1752</v>
      </c>
      <c r="F956" s="3" t="s">
        <v>2112</v>
      </c>
    </row>
    <row r="957" spans="3:6" x14ac:dyDescent="0.25">
      <c r="C957" s="24" t="s">
        <v>2113</v>
      </c>
      <c r="D957" t="str">
        <f>IF('Audit Info'!$E$1="Deutsch",E957,F957)</f>
        <v>Arbustes (0.5-1m) et couvre-sol</v>
      </c>
      <c r="E957" s="3" t="s">
        <v>2890</v>
      </c>
      <c r="F957" s="46" t="s">
        <v>2895</v>
      </c>
    </row>
    <row r="958" spans="3:6" x14ac:dyDescent="0.25">
      <c r="C958" s="24" t="s">
        <v>2114</v>
      </c>
      <c r="D958" t="str">
        <f>IF('Audit Info'!$E$1="Deutsch",E958,F958)</f>
        <v>Plantes pour haies</v>
      </c>
      <c r="E958" s="3" t="s">
        <v>77</v>
      </c>
      <c r="F958" s="3" t="s">
        <v>2027</v>
      </c>
    </row>
    <row r="959" spans="3:6" x14ac:dyDescent="0.25">
      <c r="C959" s="24" t="s">
        <v>2115</v>
      </c>
      <c r="D959" t="str">
        <f>IF('Audit Info'!$E$1="Deutsch",E959,F959)</f>
        <v>Conifères</v>
      </c>
      <c r="E959" s="3" t="s">
        <v>78</v>
      </c>
      <c r="F959" s="3" t="s">
        <v>2028</v>
      </c>
    </row>
    <row r="960" spans="3:6" x14ac:dyDescent="0.25">
      <c r="C960" s="24" t="s">
        <v>2116</v>
      </c>
      <c r="D960" t="str">
        <f>IF('Audit Info'!$E$1="Deutsch",E960,F960)</f>
        <v>Arbres fruitiers et petits fruits</v>
      </c>
      <c r="E960" s="3" t="s">
        <v>2887</v>
      </c>
      <c r="F960" s="46" t="s">
        <v>2892</v>
      </c>
    </row>
    <row r="961" spans="3:6" x14ac:dyDescent="0.25">
      <c r="C961" s="24" t="s">
        <v>2117</v>
      </c>
      <c r="D961" t="str">
        <f>IF('Audit Info'!$E$1="Deutsch",E961,F961)</f>
        <v>Feuillus (caduques et persistants)</v>
      </c>
      <c r="E961" s="3" t="s">
        <v>2891</v>
      </c>
      <c r="F961" s="46" t="s">
        <v>2893</v>
      </c>
    </row>
    <row r="962" spans="3:6" x14ac:dyDescent="0.25">
      <c r="C962" s="24" t="s">
        <v>2118</v>
      </c>
      <c r="D962" t="str">
        <f>IF('Audit Info'!$E$1="Deutsch",E962,F962)</f>
        <v>Plantes vivaces/herbes ornementales (sans les arbustes à couper)</v>
      </c>
      <c r="E962" s="3" t="s">
        <v>2889</v>
      </c>
      <c r="F962" s="46" t="s">
        <v>2894</v>
      </c>
    </row>
    <row r="963" spans="3:6" x14ac:dyDescent="0.25">
      <c r="C963" s="24" t="s">
        <v>2119</v>
      </c>
      <c r="D963" t="str">
        <f>IF('Audit Info'!$E$1="Deutsch",E963,F963)</f>
        <v>Rosiers</v>
      </c>
      <c r="E963" s="3" t="s">
        <v>79</v>
      </c>
      <c r="F963" s="3" t="s">
        <v>2888</v>
      </c>
    </row>
    <row r="964" spans="3:6" x14ac:dyDescent="0.25">
      <c r="C964" s="24" t="s">
        <v>2120</v>
      </c>
      <c r="D964" t="str">
        <f>IF('Audit Info'!$E$1="Deutsch",E964,F964)</f>
        <v>Chef d'exploitation</v>
      </c>
      <c r="E964" s="3" t="s">
        <v>2121</v>
      </c>
      <c r="F964" s="3" t="s">
        <v>2122</v>
      </c>
    </row>
    <row r="965" spans="3:6" x14ac:dyDescent="0.25">
      <c r="C965" s="24" t="s">
        <v>2123</v>
      </c>
      <c r="D965" t="str">
        <f>IF('Audit Info'!$E$1="Deutsch",E965,F965)</f>
        <v xml:space="preserve">ou Monsieur / Madame: </v>
      </c>
      <c r="E965" s="3" t="s">
        <v>2124</v>
      </c>
      <c r="F965" s="3" t="s">
        <v>2125</v>
      </c>
    </row>
    <row r="966" spans="3:6" x14ac:dyDescent="0.25">
      <c r="C966" s="24" t="s">
        <v>2126</v>
      </c>
      <c r="D966" t="str">
        <f>IF('Audit Info'!$E$1="Deutsch",E966,F966)</f>
        <v>Chef d'exploitation</v>
      </c>
      <c r="E966" s="3" t="s">
        <v>2121</v>
      </c>
      <c r="F966" s="3" t="s">
        <v>2122</v>
      </c>
    </row>
    <row r="967" spans="3:6" x14ac:dyDescent="0.25">
      <c r="C967" s="24" t="s">
        <v>2127</v>
      </c>
      <c r="D967" t="str">
        <f>IF('Audit Info'!$E$1="Deutsch",E967,F967)</f>
        <v xml:space="preserve">ou Monsieur / Madame: </v>
      </c>
      <c r="E967" s="3" t="s">
        <v>2124</v>
      </c>
      <c r="F967" s="3" t="s">
        <v>2125</v>
      </c>
    </row>
    <row r="968" spans="3:6" x14ac:dyDescent="0.25">
      <c r="C968" s="24" t="s">
        <v>2128</v>
      </c>
      <c r="D968" t="str">
        <f>IF('Audit Info'!$E$1="Deutsch",E968,F968)</f>
        <v>Chef d'exploitation</v>
      </c>
      <c r="E968" s="3" t="s">
        <v>2121</v>
      </c>
      <c r="F968" s="3" t="s">
        <v>2122</v>
      </c>
    </row>
    <row r="969" spans="3:6" x14ac:dyDescent="0.25">
      <c r="C969" s="24" t="s">
        <v>2129</v>
      </c>
      <c r="D969" t="str">
        <f>IF('Audit Info'!$E$1="Deutsch",E969,F969)</f>
        <v xml:space="preserve">ou Monsieur / Madame: </v>
      </c>
      <c r="E969" s="3" t="s">
        <v>2124</v>
      </c>
      <c r="F969" s="3" t="s">
        <v>2125</v>
      </c>
    </row>
    <row r="970" spans="3:6" x14ac:dyDescent="0.25">
      <c r="E970" s="3"/>
      <c r="F970" s="3"/>
    </row>
    <row r="971" spans="3:6" x14ac:dyDescent="0.25">
      <c r="E971" s="3"/>
      <c r="F971" s="3"/>
    </row>
    <row r="972" spans="3:6" x14ac:dyDescent="0.25">
      <c r="E972" s="3"/>
    </row>
    <row r="973" spans="3:6" x14ac:dyDescent="0.25">
      <c r="E973" s="3"/>
    </row>
    <row r="974" spans="3:6" x14ac:dyDescent="0.25">
      <c r="E974" s="3"/>
    </row>
    <row r="975" spans="3:6" x14ac:dyDescent="0.25">
      <c r="E975" s="3"/>
    </row>
    <row r="977" spans="3:6" x14ac:dyDescent="0.25">
      <c r="C977" s="23" t="s">
        <v>2130</v>
      </c>
    </row>
    <row r="978" spans="3:6" x14ac:dyDescent="0.25">
      <c r="C978" s="24" t="s">
        <v>2131</v>
      </c>
      <c r="E978" s="3" t="s">
        <v>2132</v>
      </c>
      <c r="F978" t="s">
        <v>2133</v>
      </c>
    </row>
    <row r="979" spans="3:6" x14ac:dyDescent="0.25">
      <c r="C979" s="24" t="s">
        <v>2134</v>
      </c>
      <c r="E979" s="3"/>
      <c r="F979" s="3"/>
    </row>
    <row r="980" spans="3:6" x14ac:dyDescent="0.25">
      <c r="C980" s="24" t="s">
        <v>2135</v>
      </c>
      <c r="E980" t="s">
        <v>16</v>
      </c>
      <c r="F980" t="s">
        <v>1575</v>
      </c>
    </row>
    <row r="981" spans="3:6" x14ac:dyDescent="0.25">
      <c r="C981" s="24" t="s">
        <v>2136</v>
      </c>
      <c r="E981" t="s">
        <v>18</v>
      </c>
      <c r="F981" t="s">
        <v>1576</v>
      </c>
    </row>
    <row r="982" spans="3:6" x14ac:dyDescent="0.25">
      <c r="C982" s="24" t="s">
        <v>2137</v>
      </c>
      <c r="E982" t="s">
        <v>16</v>
      </c>
      <c r="F982" t="s">
        <v>1575</v>
      </c>
    </row>
    <row r="983" spans="3:6" x14ac:dyDescent="0.25">
      <c r="C983" s="24" t="s">
        <v>2138</v>
      </c>
      <c r="E983" t="s">
        <v>18</v>
      </c>
      <c r="F983" t="s">
        <v>1576</v>
      </c>
    </row>
    <row r="984" spans="3:6" x14ac:dyDescent="0.25">
      <c r="C984" s="24" t="s">
        <v>2139</v>
      </c>
      <c r="E984" t="s">
        <v>16</v>
      </c>
      <c r="F984" t="s">
        <v>1575</v>
      </c>
    </row>
    <row r="985" spans="3:6" x14ac:dyDescent="0.25">
      <c r="C985" s="24" t="s">
        <v>2140</v>
      </c>
      <c r="E985" t="s">
        <v>18</v>
      </c>
      <c r="F985" t="s">
        <v>1576</v>
      </c>
    </row>
    <row r="986" spans="3:6" x14ac:dyDescent="0.25">
      <c r="C986" s="24" t="s">
        <v>2141</v>
      </c>
      <c r="E986" t="s">
        <v>16</v>
      </c>
      <c r="F986" t="s">
        <v>1575</v>
      </c>
    </row>
    <row r="987" spans="3:6" x14ac:dyDescent="0.25">
      <c r="C987" s="24" t="s">
        <v>2142</v>
      </c>
      <c r="E987" t="s">
        <v>18</v>
      </c>
      <c r="F987" t="s">
        <v>1576</v>
      </c>
    </row>
    <row r="988" spans="3:6" x14ac:dyDescent="0.25">
      <c r="C988" s="24" t="s">
        <v>2143</v>
      </c>
      <c r="E988" t="s">
        <v>2144</v>
      </c>
      <c r="F988" t="s">
        <v>2145</v>
      </c>
    </row>
    <row r="989" spans="3:6" x14ac:dyDescent="0.25">
      <c r="C989" s="24" t="s">
        <v>2146</v>
      </c>
      <c r="E989" t="s">
        <v>2147</v>
      </c>
      <c r="F989" t="s">
        <v>2148</v>
      </c>
    </row>
    <row r="990" spans="3:6" x14ac:dyDescent="0.25">
      <c r="C990" s="24" t="s">
        <v>2149</v>
      </c>
      <c r="E990" t="s">
        <v>2150</v>
      </c>
      <c r="F990" s="3" t="s">
        <v>2151</v>
      </c>
    </row>
    <row r="991" spans="3:6" x14ac:dyDescent="0.25">
      <c r="C991" s="24" t="s">
        <v>2152</v>
      </c>
      <c r="E991" t="s">
        <v>16</v>
      </c>
      <c r="F991" s="3" t="s">
        <v>1575</v>
      </c>
    </row>
    <row r="992" spans="3:6" x14ac:dyDescent="0.25">
      <c r="C992" s="24" t="s">
        <v>2153</v>
      </c>
      <c r="E992" t="s">
        <v>18</v>
      </c>
      <c r="F992" t="s">
        <v>1576</v>
      </c>
    </row>
    <row r="993" spans="3:6" x14ac:dyDescent="0.25">
      <c r="C993" s="24" t="s">
        <v>2154</v>
      </c>
      <c r="E993" t="s">
        <v>16</v>
      </c>
      <c r="F993" t="s">
        <v>1575</v>
      </c>
    </row>
    <row r="994" spans="3:6" x14ac:dyDescent="0.25">
      <c r="C994" s="24" t="s">
        <v>2155</v>
      </c>
      <c r="E994" t="s">
        <v>18</v>
      </c>
      <c r="F994" t="s">
        <v>1576</v>
      </c>
    </row>
    <row r="995" spans="3:6" x14ac:dyDescent="0.25">
      <c r="C995" s="24" t="s">
        <v>2156</v>
      </c>
      <c r="E995" t="s">
        <v>16</v>
      </c>
      <c r="F995" t="s">
        <v>1575</v>
      </c>
    </row>
    <row r="996" spans="3:6" x14ac:dyDescent="0.25">
      <c r="C996" s="24" t="s">
        <v>2157</v>
      </c>
      <c r="E996" t="s">
        <v>18</v>
      </c>
      <c r="F996" t="s">
        <v>1576</v>
      </c>
    </row>
    <row r="997" spans="3:6" x14ac:dyDescent="0.25">
      <c r="C997" s="24" t="s">
        <v>2158</v>
      </c>
      <c r="E997" t="s">
        <v>16</v>
      </c>
      <c r="F997" t="s">
        <v>1575</v>
      </c>
    </row>
    <row r="998" spans="3:6" x14ac:dyDescent="0.25">
      <c r="C998" s="24" t="s">
        <v>2159</v>
      </c>
      <c r="E998" t="s">
        <v>18</v>
      </c>
      <c r="F998" t="s">
        <v>1576</v>
      </c>
    </row>
    <row r="999" spans="3:6" x14ac:dyDescent="0.25">
      <c r="C999" s="24" t="s">
        <v>2160</v>
      </c>
      <c r="E999" t="s">
        <v>16</v>
      </c>
      <c r="F999" t="s">
        <v>1575</v>
      </c>
    </row>
    <row r="1000" spans="3:6" x14ac:dyDescent="0.25">
      <c r="C1000" s="24" t="s">
        <v>2161</v>
      </c>
      <c r="E1000" t="s">
        <v>18</v>
      </c>
      <c r="F1000" t="s">
        <v>1576</v>
      </c>
    </row>
    <row r="1001" spans="3:6" x14ac:dyDescent="0.25">
      <c r="C1001" s="24" t="s">
        <v>2162</v>
      </c>
      <c r="E1001" t="s">
        <v>16</v>
      </c>
      <c r="F1001" t="s">
        <v>1575</v>
      </c>
    </row>
    <row r="1002" spans="3:6" x14ac:dyDescent="0.25">
      <c r="C1002" s="24" t="s">
        <v>2163</v>
      </c>
      <c r="E1002" t="s">
        <v>18</v>
      </c>
      <c r="F1002" t="s">
        <v>1576</v>
      </c>
    </row>
    <row r="1003" spans="3:6" x14ac:dyDescent="0.25">
      <c r="C1003" s="24" t="s">
        <v>2164</v>
      </c>
      <c r="E1003" t="s">
        <v>16</v>
      </c>
      <c r="F1003" t="s">
        <v>1575</v>
      </c>
    </row>
    <row r="1004" spans="3:6" x14ac:dyDescent="0.25">
      <c r="C1004" s="24" t="s">
        <v>2165</v>
      </c>
      <c r="E1004" t="s">
        <v>18</v>
      </c>
      <c r="F1004" t="s">
        <v>1576</v>
      </c>
    </row>
    <row r="1005" spans="3:6" x14ac:dyDescent="0.25">
      <c r="C1005" s="24" t="s">
        <v>2166</v>
      </c>
      <c r="E1005" t="s">
        <v>16</v>
      </c>
      <c r="F1005" t="s">
        <v>1575</v>
      </c>
    </row>
    <row r="1006" spans="3:6" x14ac:dyDescent="0.25">
      <c r="C1006" s="24" t="s">
        <v>2167</v>
      </c>
      <c r="E1006" t="s">
        <v>18</v>
      </c>
      <c r="F1006" t="s">
        <v>1576</v>
      </c>
    </row>
    <row r="1007" spans="3:6" x14ac:dyDescent="0.25">
      <c r="C1007" s="24" t="s">
        <v>2168</v>
      </c>
      <c r="E1007" t="s">
        <v>16</v>
      </c>
      <c r="F1007" t="s">
        <v>1575</v>
      </c>
    </row>
    <row r="1008" spans="3:6" x14ac:dyDescent="0.25">
      <c r="C1008" s="24" t="s">
        <v>2169</v>
      </c>
      <c r="E1008" t="s">
        <v>18</v>
      </c>
      <c r="F1008" t="s">
        <v>1576</v>
      </c>
    </row>
    <row r="1009" spans="3:6" x14ac:dyDescent="0.25">
      <c r="C1009" s="24" t="s">
        <v>2170</v>
      </c>
      <c r="E1009" t="s">
        <v>16</v>
      </c>
      <c r="F1009" t="s">
        <v>1575</v>
      </c>
    </row>
    <row r="1010" spans="3:6" x14ac:dyDescent="0.25">
      <c r="C1010" s="24" t="s">
        <v>2171</v>
      </c>
      <c r="E1010" t="s">
        <v>18</v>
      </c>
      <c r="F1010" t="s">
        <v>1576</v>
      </c>
    </row>
    <row r="1011" spans="3:6" x14ac:dyDescent="0.25">
      <c r="C1011" s="24" t="s">
        <v>2172</v>
      </c>
      <c r="E1011" t="s">
        <v>16</v>
      </c>
      <c r="F1011" t="s">
        <v>1575</v>
      </c>
    </row>
    <row r="1012" spans="3:6" x14ac:dyDescent="0.25">
      <c r="C1012" s="24" t="s">
        <v>2173</v>
      </c>
      <c r="E1012" t="s">
        <v>18</v>
      </c>
      <c r="F1012" t="s">
        <v>1576</v>
      </c>
    </row>
    <row r="1013" spans="3:6" x14ac:dyDescent="0.25">
      <c r="C1013" s="24" t="s">
        <v>2174</v>
      </c>
      <c r="E1013" t="s">
        <v>16</v>
      </c>
      <c r="F1013" t="s">
        <v>1575</v>
      </c>
    </row>
    <row r="1014" spans="3:6" x14ac:dyDescent="0.25">
      <c r="C1014" s="24" t="s">
        <v>2175</v>
      </c>
      <c r="E1014" t="s">
        <v>18</v>
      </c>
      <c r="F1014" t="s">
        <v>1576</v>
      </c>
    </row>
    <row r="1015" spans="3:6" x14ac:dyDescent="0.25">
      <c r="C1015" s="24" t="s">
        <v>2176</v>
      </c>
      <c r="E1015" t="s">
        <v>16</v>
      </c>
      <c r="F1015" t="s">
        <v>1575</v>
      </c>
    </row>
    <row r="1016" spans="3:6" x14ac:dyDescent="0.25">
      <c r="C1016" s="24" t="s">
        <v>2177</v>
      </c>
      <c r="E1016" t="s">
        <v>18</v>
      </c>
      <c r="F1016" t="s">
        <v>1576</v>
      </c>
    </row>
    <row r="1017" spans="3:6" x14ac:dyDescent="0.25">
      <c r="C1017" s="24" t="s">
        <v>2178</v>
      </c>
      <c r="E1017" t="s">
        <v>16</v>
      </c>
      <c r="F1017" t="s">
        <v>1575</v>
      </c>
    </row>
    <row r="1018" spans="3:6" x14ac:dyDescent="0.25">
      <c r="C1018" s="24" t="s">
        <v>2179</v>
      </c>
      <c r="E1018" t="s">
        <v>18</v>
      </c>
      <c r="F1018" t="s">
        <v>1576</v>
      </c>
    </row>
    <row r="1019" spans="3:6" x14ac:dyDescent="0.25">
      <c r="C1019" s="24" t="s">
        <v>2180</v>
      </c>
      <c r="E1019" t="s">
        <v>16</v>
      </c>
      <c r="F1019" t="s">
        <v>1575</v>
      </c>
    </row>
    <row r="1020" spans="3:6" x14ac:dyDescent="0.25">
      <c r="C1020" s="24" t="s">
        <v>2181</v>
      </c>
      <c r="E1020" t="s">
        <v>18</v>
      </c>
      <c r="F1020" t="s">
        <v>1576</v>
      </c>
    </row>
    <row r="1021" spans="3:6" x14ac:dyDescent="0.25">
      <c r="C1021" s="24" t="s">
        <v>2182</v>
      </c>
      <c r="E1021" t="s">
        <v>16</v>
      </c>
      <c r="F1021" t="s">
        <v>1575</v>
      </c>
    </row>
    <row r="1022" spans="3:6" x14ac:dyDescent="0.25">
      <c r="C1022" s="24" t="s">
        <v>2183</v>
      </c>
      <c r="E1022" t="s">
        <v>18</v>
      </c>
      <c r="F1022" t="s">
        <v>1576</v>
      </c>
    </row>
    <row r="1023" spans="3:6" x14ac:dyDescent="0.25">
      <c r="C1023" s="24" t="s">
        <v>2184</v>
      </c>
      <c r="E1023" t="s">
        <v>16</v>
      </c>
      <c r="F1023" t="s">
        <v>1575</v>
      </c>
    </row>
    <row r="1024" spans="3:6" x14ac:dyDescent="0.25">
      <c r="C1024" s="24" t="s">
        <v>2185</v>
      </c>
      <c r="E1024" t="s">
        <v>18</v>
      </c>
      <c r="F1024" t="s">
        <v>1576</v>
      </c>
    </row>
    <row r="1025" spans="3:6" x14ac:dyDescent="0.25">
      <c r="C1025" s="24" t="s">
        <v>2186</v>
      </c>
      <c r="E1025" t="s">
        <v>16</v>
      </c>
      <c r="F1025" t="s">
        <v>1575</v>
      </c>
    </row>
    <row r="1026" spans="3:6" x14ac:dyDescent="0.25">
      <c r="C1026" s="24" t="s">
        <v>2187</v>
      </c>
      <c r="E1026" t="s">
        <v>18</v>
      </c>
      <c r="F1026" t="s">
        <v>1576</v>
      </c>
    </row>
    <row r="1027" spans="3:6" x14ac:dyDescent="0.25">
      <c r="C1027" s="24" t="s">
        <v>2188</v>
      </c>
      <c r="E1027" t="s">
        <v>16</v>
      </c>
      <c r="F1027" t="s">
        <v>1575</v>
      </c>
    </row>
    <row r="1028" spans="3:6" x14ac:dyDescent="0.25">
      <c r="C1028" s="24" t="s">
        <v>2189</v>
      </c>
      <c r="E1028" t="s">
        <v>18</v>
      </c>
      <c r="F1028" t="s">
        <v>1576</v>
      </c>
    </row>
    <row r="1029" spans="3:6" x14ac:dyDescent="0.25">
      <c r="C1029" s="24" t="s">
        <v>2190</v>
      </c>
      <c r="E1029" t="s">
        <v>16</v>
      </c>
      <c r="F1029" t="s">
        <v>1575</v>
      </c>
    </row>
    <row r="1030" spans="3:6" x14ac:dyDescent="0.25">
      <c r="C1030" s="24" t="s">
        <v>2191</v>
      </c>
      <c r="E1030" t="s">
        <v>18</v>
      </c>
      <c r="F1030" t="s">
        <v>1576</v>
      </c>
    </row>
    <row r="1031" spans="3:6" x14ac:dyDescent="0.25">
      <c r="C1031" s="24" t="s">
        <v>2192</v>
      </c>
      <c r="E1031" t="s">
        <v>16</v>
      </c>
      <c r="F1031" t="s">
        <v>1575</v>
      </c>
    </row>
    <row r="1032" spans="3:6" x14ac:dyDescent="0.25">
      <c r="C1032" s="24" t="s">
        <v>2193</v>
      </c>
      <c r="E1032" t="s">
        <v>18</v>
      </c>
      <c r="F1032" t="s">
        <v>1576</v>
      </c>
    </row>
    <row r="1033" spans="3:6" x14ac:dyDescent="0.25">
      <c r="C1033" s="24" t="s">
        <v>2194</v>
      </c>
      <c r="E1033" t="s">
        <v>16</v>
      </c>
      <c r="F1033" t="s">
        <v>1575</v>
      </c>
    </row>
    <row r="1034" spans="3:6" x14ac:dyDescent="0.25">
      <c r="C1034" s="24" t="s">
        <v>2195</v>
      </c>
      <c r="E1034" t="s">
        <v>18</v>
      </c>
      <c r="F1034" t="s">
        <v>1576</v>
      </c>
    </row>
    <row r="1035" spans="3:6" x14ac:dyDescent="0.25">
      <c r="C1035" s="24" t="s">
        <v>2196</v>
      </c>
      <c r="E1035" t="s">
        <v>16</v>
      </c>
      <c r="F1035" t="s">
        <v>1575</v>
      </c>
    </row>
    <row r="1036" spans="3:6" x14ac:dyDescent="0.25">
      <c r="C1036" s="24" t="s">
        <v>2197</v>
      </c>
      <c r="E1036" t="s">
        <v>18</v>
      </c>
      <c r="F1036" t="s">
        <v>1576</v>
      </c>
    </row>
    <row r="1077" spans="3:6" x14ac:dyDescent="0.25">
      <c r="C1077" s="23" t="s">
        <v>2198</v>
      </c>
    </row>
    <row r="1078" spans="3:6" x14ac:dyDescent="0.25">
      <c r="D1078" s="24" t="s">
        <v>2199</v>
      </c>
      <c r="E1078" s="24" t="s">
        <v>2200</v>
      </c>
    </row>
    <row r="1079" spans="3:6" x14ac:dyDescent="0.25">
      <c r="C1079" s="24">
        <v>24</v>
      </c>
      <c r="D1079" s="33" t="s">
        <v>202</v>
      </c>
      <c r="E1079" s="3" t="s">
        <v>2201</v>
      </c>
      <c r="F1079" s="3" t="s">
        <v>2201</v>
      </c>
    </row>
    <row r="1080" spans="3:6" x14ac:dyDescent="0.25">
      <c r="C1080" s="24">
        <v>33</v>
      </c>
      <c r="D1080" s="33" t="s">
        <v>212</v>
      </c>
      <c r="E1080" s="3" t="s">
        <v>2201</v>
      </c>
      <c r="F1080" s="3" t="s">
        <v>2201</v>
      </c>
    </row>
    <row r="1081" spans="3:6" x14ac:dyDescent="0.25">
      <c r="C1081" s="24">
        <v>34</v>
      </c>
      <c r="D1081" s="29" t="s">
        <v>213</v>
      </c>
      <c r="E1081" s="3" t="s">
        <v>2201</v>
      </c>
      <c r="F1081" s="3" t="s">
        <v>2201</v>
      </c>
    </row>
    <row r="1082" spans="3:6" x14ac:dyDescent="0.25">
      <c r="C1082" s="24">
        <v>35</v>
      </c>
      <c r="D1082" s="29" t="s">
        <v>215</v>
      </c>
      <c r="E1082" s="3" t="s">
        <v>2201</v>
      </c>
      <c r="F1082" s="3" t="s">
        <v>2201</v>
      </c>
    </row>
    <row r="1083" spans="3:6" x14ac:dyDescent="0.25">
      <c r="C1083" s="24">
        <v>44</v>
      </c>
      <c r="D1083" s="29" t="s">
        <v>231</v>
      </c>
      <c r="E1083" s="3" t="s">
        <v>2201</v>
      </c>
      <c r="F1083" s="3" t="s">
        <v>2201</v>
      </c>
    </row>
    <row r="1084" spans="3:6" x14ac:dyDescent="0.25">
      <c r="C1084" s="24">
        <v>74</v>
      </c>
      <c r="D1084" s="29" t="s">
        <v>266</v>
      </c>
      <c r="E1084" s="3" t="s">
        <v>2201</v>
      </c>
      <c r="F1084" s="3" t="s">
        <v>2201</v>
      </c>
    </row>
    <row r="1085" spans="3:6" x14ac:dyDescent="0.25">
      <c r="C1085" s="24">
        <v>208</v>
      </c>
      <c r="D1085" s="29" t="s">
        <v>433</v>
      </c>
      <c r="E1085" s="3" t="s">
        <v>2201</v>
      </c>
      <c r="F1085" s="3" t="s">
        <v>2201</v>
      </c>
    </row>
    <row r="1086" spans="3:6" x14ac:dyDescent="0.25">
      <c r="C1086" s="24">
        <v>210</v>
      </c>
      <c r="D1086" s="29" t="s">
        <v>435</v>
      </c>
      <c r="E1086" s="3" t="s">
        <v>2201</v>
      </c>
      <c r="F1086" s="3" t="s">
        <v>2201</v>
      </c>
    </row>
    <row r="1087" spans="3:6" x14ac:dyDescent="0.25">
      <c r="C1087" s="24">
        <v>20</v>
      </c>
      <c r="D1087" s="29" t="s">
        <v>198</v>
      </c>
      <c r="E1087" s="3" t="s">
        <v>2201</v>
      </c>
      <c r="F1087" s="3" t="s">
        <v>2201</v>
      </c>
    </row>
    <row r="1088" spans="3:6" x14ac:dyDescent="0.25">
      <c r="C1088" s="24">
        <v>21</v>
      </c>
      <c r="D1088" s="29" t="s">
        <v>199</v>
      </c>
      <c r="E1088" t="s">
        <v>2201</v>
      </c>
      <c r="F1088" s="3" t="s">
        <v>2201</v>
      </c>
    </row>
    <row r="1089" spans="3:6" x14ac:dyDescent="0.25">
      <c r="C1089" s="24">
        <v>30</v>
      </c>
      <c r="D1089" s="29" t="s">
        <v>209</v>
      </c>
      <c r="E1089" t="s">
        <v>2201</v>
      </c>
      <c r="F1089" s="3" t="s">
        <v>2201</v>
      </c>
    </row>
    <row r="1090" spans="3:6" x14ac:dyDescent="0.25">
      <c r="C1090" s="24">
        <v>31</v>
      </c>
      <c r="D1090" s="29" t="s">
        <v>210</v>
      </c>
      <c r="E1090" t="s">
        <v>2201</v>
      </c>
      <c r="F1090" s="3" t="s">
        <v>2201</v>
      </c>
    </row>
    <row r="1091" spans="3:6" x14ac:dyDescent="0.25">
      <c r="C1091" s="24">
        <v>38</v>
      </c>
      <c r="D1091" s="29" t="s">
        <v>220</v>
      </c>
      <c r="E1091" t="s">
        <v>2201</v>
      </c>
      <c r="F1091" s="3" t="s">
        <v>2201</v>
      </c>
    </row>
    <row r="1092" spans="3:6" x14ac:dyDescent="0.25">
      <c r="C1092" s="24">
        <v>39</v>
      </c>
      <c r="D1092" s="29" t="s">
        <v>221</v>
      </c>
      <c r="E1092" t="s">
        <v>2201</v>
      </c>
      <c r="F1092" s="3" t="s">
        <v>2201</v>
      </c>
    </row>
    <row r="1093" spans="3:6" x14ac:dyDescent="0.25">
      <c r="C1093" s="24">
        <v>40</v>
      </c>
      <c r="D1093" s="29" t="s">
        <v>227</v>
      </c>
      <c r="E1093" t="s">
        <v>2201</v>
      </c>
      <c r="F1093" s="3" t="s">
        <v>2201</v>
      </c>
    </row>
    <row r="1094" spans="3:6" x14ac:dyDescent="0.25">
      <c r="C1094" s="24">
        <v>41</v>
      </c>
      <c r="D1094" s="29" t="s">
        <v>228</v>
      </c>
      <c r="E1094" t="s">
        <v>2201</v>
      </c>
      <c r="F1094" s="3" t="s">
        <v>2201</v>
      </c>
    </row>
    <row r="1095" spans="3:6" x14ac:dyDescent="0.25">
      <c r="D1095" s="26"/>
      <c r="F1095" s="3"/>
    </row>
    <row r="1096" spans="3:6" x14ac:dyDescent="0.25">
      <c r="C1096" s="24">
        <v>47</v>
      </c>
      <c r="D1096" s="26" t="s">
        <v>235</v>
      </c>
      <c r="E1096" t="s">
        <v>16</v>
      </c>
      <c r="F1096" s="3" t="s">
        <v>1575</v>
      </c>
    </row>
    <row r="1097" spans="3:6" x14ac:dyDescent="0.25">
      <c r="C1097" s="24">
        <v>55</v>
      </c>
      <c r="D1097" s="29" t="s">
        <v>245</v>
      </c>
      <c r="E1097" t="s">
        <v>16</v>
      </c>
      <c r="F1097" s="3" t="s">
        <v>1575</v>
      </c>
    </row>
    <row r="1098" spans="3:6" x14ac:dyDescent="0.25">
      <c r="C1098" s="24">
        <v>54</v>
      </c>
      <c r="D1098" s="29" t="s">
        <v>243</v>
      </c>
      <c r="E1098" s="3" t="s">
        <v>16</v>
      </c>
      <c r="F1098" s="3" t="s">
        <v>1575</v>
      </c>
    </row>
    <row r="1099" spans="3:6" x14ac:dyDescent="0.25">
      <c r="C1099" s="24">
        <v>58</v>
      </c>
      <c r="D1099" s="29" t="s">
        <v>248</v>
      </c>
      <c r="E1099" t="s">
        <v>2201</v>
      </c>
      <c r="F1099" s="3" t="s">
        <v>2201</v>
      </c>
    </row>
    <row r="1100" spans="3:6" x14ac:dyDescent="0.25">
      <c r="C1100" s="24">
        <v>59</v>
      </c>
      <c r="D1100" s="29" t="s">
        <v>252</v>
      </c>
      <c r="E1100" t="s">
        <v>2201</v>
      </c>
      <c r="F1100" s="3" t="s">
        <v>2201</v>
      </c>
    </row>
    <row r="1101" spans="3:6" x14ac:dyDescent="0.25">
      <c r="C1101" s="24">
        <v>60</v>
      </c>
      <c r="D1101" s="29" t="s">
        <v>254</v>
      </c>
      <c r="E1101" t="s">
        <v>2201</v>
      </c>
      <c r="F1101" s="3" t="s">
        <v>2201</v>
      </c>
    </row>
    <row r="1102" spans="3:6" x14ac:dyDescent="0.25">
      <c r="C1102" s="24">
        <v>61</v>
      </c>
      <c r="D1102" s="29" t="s">
        <v>255</v>
      </c>
      <c r="E1102" t="s">
        <v>2201</v>
      </c>
      <c r="F1102" s="3" t="s">
        <v>2201</v>
      </c>
    </row>
    <row r="1103" spans="3:6" x14ac:dyDescent="0.25">
      <c r="C1103" s="24">
        <v>62</v>
      </c>
      <c r="D1103" s="29" t="s">
        <v>257</v>
      </c>
      <c r="E1103" t="s">
        <v>2201</v>
      </c>
      <c r="F1103" s="3" t="s">
        <v>2201</v>
      </c>
    </row>
    <row r="1104" spans="3:6" x14ac:dyDescent="0.25">
      <c r="C1104" s="24">
        <v>63</v>
      </c>
      <c r="D1104" s="29" t="s">
        <v>258</v>
      </c>
      <c r="E1104" t="s">
        <v>2201</v>
      </c>
      <c r="F1104" s="3" t="s">
        <v>2201</v>
      </c>
    </row>
    <row r="1105" spans="3:6" x14ac:dyDescent="0.25">
      <c r="C1105" s="24">
        <v>64</v>
      </c>
      <c r="D1105" s="29" t="s">
        <v>259</v>
      </c>
      <c r="E1105" t="s">
        <v>2201</v>
      </c>
      <c r="F1105" s="3" t="s">
        <v>2201</v>
      </c>
    </row>
    <row r="1106" spans="3:6" x14ac:dyDescent="0.25">
      <c r="C1106" s="24">
        <v>65</v>
      </c>
      <c r="D1106" s="29" t="s">
        <v>261</v>
      </c>
      <c r="E1106" t="s">
        <v>2201</v>
      </c>
      <c r="F1106" s="3" t="s">
        <v>2201</v>
      </c>
    </row>
    <row r="1107" spans="3:6" x14ac:dyDescent="0.25">
      <c r="C1107" s="24">
        <v>66</v>
      </c>
      <c r="D1107" s="29" t="s">
        <v>262</v>
      </c>
      <c r="E1107" t="s">
        <v>2201</v>
      </c>
      <c r="F1107" s="3" t="s">
        <v>2201</v>
      </c>
    </row>
    <row r="1108" spans="3:6" x14ac:dyDescent="0.25">
      <c r="C1108" s="24">
        <v>67</v>
      </c>
      <c r="D1108" s="29" t="s">
        <v>263</v>
      </c>
      <c r="E1108" t="s">
        <v>2201</v>
      </c>
      <c r="F1108" s="3" t="s">
        <v>2201</v>
      </c>
    </row>
    <row r="1119" spans="3:6" x14ac:dyDescent="0.25">
      <c r="C1119" s="24">
        <v>80</v>
      </c>
      <c r="D1119" s="29" t="s">
        <v>272</v>
      </c>
      <c r="E1119" s="3" t="s">
        <v>16</v>
      </c>
      <c r="F1119" s="3" t="s">
        <v>1575</v>
      </c>
    </row>
    <row r="1120" spans="3:6" x14ac:dyDescent="0.25">
      <c r="C1120" s="24">
        <v>81</v>
      </c>
      <c r="D1120" s="29" t="s">
        <v>273</v>
      </c>
      <c r="E1120" s="3" t="s">
        <v>16</v>
      </c>
      <c r="F1120" s="3" t="s">
        <v>1575</v>
      </c>
    </row>
    <row r="1121" spans="3:7" x14ac:dyDescent="0.25">
      <c r="C1121" s="24">
        <v>83</v>
      </c>
      <c r="D1121" s="29" t="s">
        <v>275</v>
      </c>
      <c r="E1121" s="3" t="s">
        <v>16</v>
      </c>
      <c r="F1121" s="3" t="s">
        <v>1575</v>
      </c>
    </row>
    <row r="1122" spans="3:7" x14ac:dyDescent="0.25">
      <c r="C1122" s="24">
        <v>84</v>
      </c>
      <c r="D1122" s="29" t="s">
        <v>279</v>
      </c>
      <c r="E1122" s="3" t="s">
        <v>2201</v>
      </c>
      <c r="F1122" s="3" t="s">
        <v>2201</v>
      </c>
    </row>
    <row r="1123" spans="3:7" x14ac:dyDescent="0.25">
      <c r="C1123" s="24">
        <v>85</v>
      </c>
      <c r="D1123" s="29" t="s">
        <v>280</v>
      </c>
      <c r="E1123" s="3" t="s">
        <v>2201</v>
      </c>
      <c r="F1123" s="3" t="s">
        <v>2201</v>
      </c>
    </row>
    <row r="1124" spans="3:7" x14ac:dyDescent="0.25">
      <c r="D1124" s="29"/>
      <c r="E1124" s="3"/>
      <c r="F1124" s="3"/>
    </row>
    <row r="1125" spans="3:7" x14ac:dyDescent="0.25">
      <c r="C1125" s="24">
        <v>108</v>
      </c>
      <c r="D1125" s="29" t="s">
        <v>319</v>
      </c>
      <c r="E1125" s="3" t="s">
        <v>16</v>
      </c>
      <c r="F1125" s="3" t="s">
        <v>1575</v>
      </c>
    </row>
    <row r="1126" spans="3:7" x14ac:dyDescent="0.25">
      <c r="C1126" s="24">
        <v>88</v>
      </c>
      <c r="D1126" s="29" t="s">
        <v>284</v>
      </c>
      <c r="E1126" s="3" t="s">
        <v>16</v>
      </c>
      <c r="F1126" s="3" t="s">
        <v>1575</v>
      </c>
    </row>
    <row r="1127" spans="3:7" x14ac:dyDescent="0.25">
      <c r="C1127" s="24">
        <v>96</v>
      </c>
      <c r="D1127" s="29" t="s">
        <v>302</v>
      </c>
      <c r="E1127" s="3" t="s">
        <v>16</v>
      </c>
      <c r="F1127" s="3" t="s">
        <v>1575</v>
      </c>
      <c r="G1127" s="3"/>
    </row>
    <row r="1128" spans="3:7" x14ac:dyDescent="0.25">
      <c r="C1128" s="24">
        <v>104</v>
      </c>
      <c r="D1128" s="29" t="s">
        <v>312</v>
      </c>
      <c r="E1128" s="3" t="s">
        <v>16</v>
      </c>
      <c r="F1128" s="3" t="s">
        <v>1575</v>
      </c>
      <c r="G1128" s="3"/>
    </row>
    <row r="1129" spans="3:7" x14ac:dyDescent="0.25">
      <c r="C1129" s="24">
        <v>107</v>
      </c>
      <c r="D1129" s="29" t="s">
        <v>317</v>
      </c>
      <c r="E1129" s="3" t="s">
        <v>16</v>
      </c>
      <c r="F1129" s="3" t="s">
        <v>1575</v>
      </c>
    </row>
    <row r="1130" spans="3:7" x14ac:dyDescent="0.25">
      <c r="C1130" s="24">
        <v>111</v>
      </c>
      <c r="D1130" s="29" t="s">
        <v>321</v>
      </c>
      <c r="E1130" s="3" t="s">
        <v>2201</v>
      </c>
      <c r="F1130" s="3" t="s">
        <v>2201</v>
      </c>
    </row>
    <row r="1131" spans="3:7" x14ac:dyDescent="0.25">
      <c r="C1131" s="24">
        <v>112</v>
      </c>
      <c r="D1131" s="29" t="s">
        <v>323</v>
      </c>
      <c r="E1131" s="3" t="s">
        <v>2201</v>
      </c>
      <c r="F1131" s="3" t="s">
        <v>2201</v>
      </c>
    </row>
    <row r="1132" spans="3:7" x14ac:dyDescent="0.25">
      <c r="C1132" s="24">
        <v>113</v>
      </c>
      <c r="D1132" s="29" t="s">
        <v>324</v>
      </c>
      <c r="E1132" s="3" t="s">
        <v>16</v>
      </c>
      <c r="F1132" s="3" t="s">
        <v>1575</v>
      </c>
    </row>
    <row r="1133" spans="3:7" x14ac:dyDescent="0.25">
      <c r="C1133" s="24">
        <v>114</v>
      </c>
      <c r="D1133" s="29" t="s">
        <v>325</v>
      </c>
      <c r="E1133" s="3" t="s">
        <v>16</v>
      </c>
      <c r="F1133" s="3" t="s">
        <v>1575</v>
      </c>
    </row>
    <row r="1134" spans="3:7" x14ac:dyDescent="0.25">
      <c r="C1134" s="24">
        <v>115</v>
      </c>
      <c r="D1134" s="29" t="s">
        <v>326</v>
      </c>
      <c r="E1134" s="3" t="s">
        <v>16</v>
      </c>
      <c r="F1134" s="3" t="s">
        <v>1575</v>
      </c>
    </row>
    <row r="1135" spans="3:7" x14ac:dyDescent="0.25">
      <c r="C1135" s="24">
        <v>116</v>
      </c>
      <c r="D1135" s="29" t="s">
        <v>327</v>
      </c>
      <c r="E1135" s="3" t="s">
        <v>16</v>
      </c>
      <c r="F1135" s="3" t="s">
        <v>1575</v>
      </c>
    </row>
    <row r="1136" spans="3:7" x14ac:dyDescent="0.25">
      <c r="C1136" s="24">
        <v>117</v>
      </c>
      <c r="D1136" s="29" t="s">
        <v>328</v>
      </c>
      <c r="E1136" s="3" t="s">
        <v>16</v>
      </c>
      <c r="F1136" s="3" t="s">
        <v>1575</v>
      </c>
    </row>
    <row r="1137" spans="3:6" x14ac:dyDescent="0.25">
      <c r="C1137" s="24">
        <v>118</v>
      </c>
      <c r="D1137" s="29" t="s">
        <v>329</v>
      </c>
      <c r="E1137" s="3" t="s">
        <v>16</v>
      </c>
      <c r="F1137" s="3" t="s">
        <v>1575</v>
      </c>
    </row>
    <row r="1138" spans="3:6" x14ac:dyDescent="0.25">
      <c r="C1138" s="24">
        <v>119</v>
      </c>
      <c r="D1138" s="29" t="s">
        <v>330</v>
      </c>
      <c r="E1138" s="3" t="s">
        <v>2201</v>
      </c>
      <c r="F1138" s="3" t="s">
        <v>2201</v>
      </c>
    </row>
    <row r="1139" spans="3:6" x14ac:dyDescent="0.25">
      <c r="C1139" s="24">
        <v>120</v>
      </c>
      <c r="D1139" s="29" t="s">
        <v>331</v>
      </c>
      <c r="E1139" s="3" t="s">
        <v>16</v>
      </c>
      <c r="F1139" s="3" t="s">
        <v>1575</v>
      </c>
    </row>
    <row r="1140" spans="3:6" x14ac:dyDescent="0.25">
      <c r="C1140" s="24">
        <v>121</v>
      </c>
      <c r="D1140" s="29" t="s">
        <v>332</v>
      </c>
      <c r="E1140" s="3" t="s">
        <v>16</v>
      </c>
      <c r="F1140" s="3" t="s">
        <v>1575</v>
      </c>
    </row>
    <row r="1141" spans="3:6" x14ac:dyDescent="0.25">
      <c r="C1141" s="24">
        <v>122</v>
      </c>
      <c r="D1141" s="29" t="s">
        <v>333</v>
      </c>
      <c r="E1141" s="3" t="s">
        <v>16</v>
      </c>
      <c r="F1141" s="3" t="s">
        <v>1575</v>
      </c>
    </row>
    <row r="1142" spans="3:6" x14ac:dyDescent="0.25">
      <c r="C1142" s="24">
        <v>123</v>
      </c>
      <c r="D1142" s="29" t="s">
        <v>334</v>
      </c>
      <c r="E1142" s="3" t="s">
        <v>16</v>
      </c>
      <c r="F1142" s="3" t="s">
        <v>1575</v>
      </c>
    </row>
    <row r="1143" spans="3:6" x14ac:dyDescent="0.25">
      <c r="C1143" s="24">
        <v>124</v>
      </c>
      <c r="D1143" s="29" t="s">
        <v>335</v>
      </c>
      <c r="E1143" s="3" t="s">
        <v>16</v>
      </c>
      <c r="F1143" s="3" t="s">
        <v>1575</v>
      </c>
    </row>
    <row r="1144" spans="3:6" x14ac:dyDescent="0.25">
      <c r="C1144" s="24">
        <v>125</v>
      </c>
      <c r="D1144" s="29" t="s">
        <v>336</v>
      </c>
      <c r="E1144" s="3" t="s">
        <v>2201</v>
      </c>
      <c r="F1144" s="3" t="s">
        <v>2201</v>
      </c>
    </row>
    <row r="1145" spans="3:6" x14ac:dyDescent="0.25">
      <c r="C1145" s="24">
        <v>126</v>
      </c>
      <c r="D1145" s="29" t="s">
        <v>338</v>
      </c>
      <c r="E1145" s="3" t="s">
        <v>16</v>
      </c>
      <c r="F1145" s="3" t="s">
        <v>1575</v>
      </c>
    </row>
    <row r="1146" spans="3:6" x14ac:dyDescent="0.25">
      <c r="C1146" s="24">
        <v>127</v>
      </c>
      <c r="D1146" s="29" t="s">
        <v>339</v>
      </c>
      <c r="E1146" s="3" t="s">
        <v>16</v>
      </c>
      <c r="F1146" s="3" t="s">
        <v>1575</v>
      </c>
    </row>
    <row r="1147" spans="3:6" x14ac:dyDescent="0.25">
      <c r="C1147" s="24">
        <v>128</v>
      </c>
      <c r="D1147" s="29" t="s">
        <v>340</v>
      </c>
      <c r="E1147" s="3" t="s">
        <v>16</v>
      </c>
      <c r="F1147" s="3" t="s">
        <v>1575</v>
      </c>
    </row>
    <row r="1148" spans="3:6" x14ac:dyDescent="0.25">
      <c r="C1148" s="24">
        <v>158</v>
      </c>
      <c r="D1148" s="29" t="s">
        <v>379</v>
      </c>
      <c r="E1148" s="3" t="s">
        <v>2201</v>
      </c>
      <c r="F1148" s="3" t="s">
        <v>2201</v>
      </c>
    </row>
    <row r="1149" spans="3:6" x14ac:dyDescent="0.25">
      <c r="C1149" s="24">
        <v>159</v>
      </c>
      <c r="D1149" s="29" t="s">
        <v>382</v>
      </c>
      <c r="E1149" s="3" t="s">
        <v>2201</v>
      </c>
      <c r="F1149" s="3" t="s">
        <v>2201</v>
      </c>
    </row>
    <row r="1150" spans="3:6" x14ac:dyDescent="0.25">
      <c r="C1150" s="24">
        <v>160</v>
      </c>
      <c r="D1150" s="29" t="s">
        <v>384</v>
      </c>
      <c r="E1150" s="3" t="s">
        <v>2201</v>
      </c>
      <c r="F1150" s="3" t="s">
        <v>2201</v>
      </c>
    </row>
    <row r="1151" spans="3:6" x14ac:dyDescent="0.25">
      <c r="D1151" s="29"/>
      <c r="E1151" s="3"/>
      <c r="F1151" s="3"/>
    </row>
    <row r="1152" spans="3:6" x14ac:dyDescent="0.25">
      <c r="C1152" s="24">
        <v>163</v>
      </c>
      <c r="D1152" s="29" t="s">
        <v>389</v>
      </c>
      <c r="E1152" s="3" t="s">
        <v>2201</v>
      </c>
      <c r="F1152" s="3" t="s">
        <v>2201</v>
      </c>
    </row>
    <row r="1153" spans="3:6" x14ac:dyDescent="0.25">
      <c r="C1153" s="24">
        <v>164</v>
      </c>
      <c r="D1153" s="29" t="s">
        <v>390</v>
      </c>
      <c r="E1153" s="3" t="s">
        <v>2201</v>
      </c>
      <c r="F1153" s="3" t="s">
        <v>2201</v>
      </c>
    </row>
    <row r="1154" spans="3:6" x14ac:dyDescent="0.25">
      <c r="C1154" s="24">
        <v>165</v>
      </c>
      <c r="D1154" s="29" t="s">
        <v>392</v>
      </c>
      <c r="E1154" s="3" t="s">
        <v>2201</v>
      </c>
      <c r="F1154" s="3" t="s">
        <v>2201</v>
      </c>
    </row>
    <row r="1155" spans="3:6" x14ac:dyDescent="0.25">
      <c r="C1155" s="24">
        <v>166</v>
      </c>
      <c r="D1155" s="29" t="s">
        <v>396</v>
      </c>
      <c r="E1155" s="3" t="s">
        <v>2201</v>
      </c>
      <c r="F1155" s="3" t="s">
        <v>2201</v>
      </c>
    </row>
    <row r="1156" spans="3:6" x14ac:dyDescent="0.25">
      <c r="C1156" s="24">
        <v>167</v>
      </c>
      <c r="D1156" s="29" t="s">
        <v>397</v>
      </c>
      <c r="E1156" s="3" t="s">
        <v>2201</v>
      </c>
      <c r="F1156" s="3" t="s">
        <v>2201</v>
      </c>
    </row>
    <row r="1157" spans="3:6" x14ac:dyDescent="0.25">
      <c r="C1157" s="24">
        <v>168</v>
      </c>
      <c r="D1157" s="29" t="s">
        <v>398</v>
      </c>
      <c r="E1157" s="3" t="s">
        <v>2201</v>
      </c>
      <c r="F1157" s="3" t="s">
        <v>2201</v>
      </c>
    </row>
    <row r="1158" spans="3:6" x14ac:dyDescent="0.25">
      <c r="C1158" s="24">
        <v>169</v>
      </c>
      <c r="D1158" s="29" t="s">
        <v>401</v>
      </c>
      <c r="E1158" t="s">
        <v>2201</v>
      </c>
      <c r="F1158" t="s">
        <v>2201</v>
      </c>
    </row>
    <row r="1159" spans="3:6" x14ac:dyDescent="0.25">
      <c r="C1159" s="24">
        <v>170</v>
      </c>
      <c r="D1159" s="29" t="s">
        <v>402</v>
      </c>
      <c r="E1159" t="s">
        <v>2201</v>
      </c>
      <c r="F1159" t="s">
        <v>2201</v>
      </c>
    </row>
    <row r="1160" spans="3:6" x14ac:dyDescent="0.25">
      <c r="C1160" s="24">
        <v>175</v>
      </c>
      <c r="D1160" s="29" t="s">
        <v>408</v>
      </c>
      <c r="E1160" s="3" t="s">
        <v>16</v>
      </c>
      <c r="F1160" s="3" t="s">
        <v>1575</v>
      </c>
    </row>
    <row r="1161" spans="3:6" x14ac:dyDescent="0.25">
      <c r="C1161" s="24">
        <v>199</v>
      </c>
      <c r="D1161" s="29" t="s">
        <v>426</v>
      </c>
      <c r="E1161" s="3" t="s">
        <v>16</v>
      </c>
      <c r="F1161" s="3" t="s">
        <v>1575</v>
      </c>
    </row>
    <row r="1162" spans="3:6" x14ac:dyDescent="0.25">
      <c r="C1162" s="24">
        <v>182</v>
      </c>
      <c r="D1162" s="29" t="s">
        <v>414</v>
      </c>
      <c r="E1162" s="3" t="s">
        <v>16</v>
      </c>
      <c r="F1162" s="3" t="s">
        <v>1575</v>
      </c>
    </row>
    <row r="1163" spans="3:6" x14ac:dyDescent="0.25">
      <c r="C1163" s="24">
        <v>183</v>
      </c>
      <c r="D1163" s="29" t="s">
        <v>415</v>
      </c>
      <c r="E1163" s="3" t="s">
        <v>16</v>
      </c>
      <c r="F1163" s="3" t="s">
        <v>1575</v>
      </c>
    </row>
    <row r="1164" spans="3:6" x14ac:dyDescent="0.25">
      <c r="C1164" s="24">
        <v>208</v>
      </c>
      <c r="D1164" s="29" t="s">
        <v>433</v>
      </c>
      <c r="E1164" s="3" t="s">
        <v>16</v>
      </c>
      <c r="F1164" s="3" t="s">
        <v>1575</v>
      </c>
    </row>
    <row r="1165" spans="3:6" x14ac:dyDescent="0.25">
      <c r="C1165" s="24">
        <v>210</v>
      </c>
      <c r="D1165" s="29" t="s">
        <v>435</v>
      </c>
      <c r="E1165" s="3" t="s">
        <v>16</v>
      </c>
      <c r="F1165" s="3" t="s">
        <v>1575</v>
      </c>
    </row>
    <row r="1166" spans="3:6" x14ac:dyDescent="0.25">
      <c r="C1166" s="24">
        <v>222</v>
      </c>
      <c r="D1166" s="29" t="s">
        <v>458</v>
      </c>
      <c r="E1166" t="s">
        <v>2201</v>
      </c>
      <c r="F1166" t="s">
        <v>2201</v>
      </c>
    </row>
    <row r="1167" spans="3:6" x14ac:dyDescent="0.25">
      <c r="C1167" s="24">
        <v>223</v>
      </c>
      <c r="D1167" s="29" t="s">
        <v>461</v>
      </c>
      <c r="E1167" t="s">
        <v>2201</v>
      </c>
      <c r="F1167" t="s">
        <v>2201</v>
      </c>
    </row>
    <row r="1168" spans="3:6" x14ac:dyDescent="0.25">
      <c r="C1168" s="24">
        <v>224</v>
      </c>
      <c r="D1168" s="29" t="s">
        <v>466</v>
      </c>
      <c r="E1168" t="s">
        <v>2201</v>
      </c>
      <c r="F1168" t="s">
        <v>2201</v>
      </c>
    </row>
    <row r="1169" spans="3:6" x14ac:dyDescent="0.25">
      <c r="C1169" s="24">
        <v>225</v>
      </c>
      <c r="D1169" s="29" t="s">
        <v>469</v>
      </c>
      <c r="E1169" t="s">
        <v>2201</v>
      </c>
      <c r="F1169" t="s">
        <v>2201</v>
      </c>
    </row>
    <row r="1170" spans="3:6" x14ac:dyDescent="0.25">
      <c r="C1170" s="24">
        <v>6</v>
      </c>
      <c r="D1170" s="29" t="s">
        <v>2202</v>
      </c>
      <c r="E1170" s="3" t="s">
        <v>2201</v>
      </c>
      <c r="F1170" s="3" t="s">
        <v>2201</v>
      </c>
    </row>
    <row r="1171" spans="3:6" x14ac:dyDescent="0.25">
      <c r="D1171" s="29"/>
      <c r="E1171" s="3"/>
      <c r="F1171" s="3"/>
    </row>
    <row r="1172" spans="3:6" x14ac:dyDescent="0.25">
      <c r="D1172" s="29"/>
      <c r="E1172" s="3"/>
      <c r="F1172" s="3"/>
    </row>
    <row r="1173" spans="3:6" x14ac:dyDescent="0.25">
      <c r="D1173" s="29"/>
      <c r="E1173" s="3"/>
      <c r="F1173" s="3"/>
    </row>
    <row r="1174" spans="3:6" x14ac:dyDescent="0.25">
      <c r="D1174" s="29"/>
      <c r="E1174" s="3"/>
      <c r="F1174" s="3"/>
    </row>
    <row r="1175" spans="3:6" x14ac:dyDescent="0.25">
      <c r="D1175" s="29"/>
      <c r="E1175" s="3"/>
      <c r="F1175" s="3"/>
    </row>
    <row r="1176" spans="3:6" x14ac:dyDescent="0.25">
      <c r="D1176" s="29"/>
      <c r="E1176" s="3"/>
      <c r="F1176" s="3"/>
    </row>
    <row r="1177" spans="3:6" x14ac:dyDescent="0.25">
      <c r="D1177" s="29"/>
      <c r="E1177" s="3"/>
      <c r="F1177" s="3"/>
    </row>
    <row r="1178" spans="3:6" x14ac:dyDescent="0.25">
      <c r="D1178" s="29"/>
      <c r="E1178" s="3"/>
      <c r="F1178" s="3"/>
    </row>
    <row r="1179" spans="3:6" x14ac:dyDescent="0.25">
      <c r="D1179" s="29"/>
      <c r="E1179" s="3"/>
      <c r="F1179" s="3"/>
    </row>
    <row r="1180" spans="3:6" x14ac:dyDescent="0.25">
      <c r="D1180" s="29"/>
      <c r="E1180" s="3"/>
      <c r="F1180" s="3"/>
    </row>
    <row r="1181" spans="3:6" x14ac:dyDescent="0.25">
      <c r="D1181" s="29"/>
      <c r="E1181" s="3"/>
      <c r="F1181" s="3"/>
    </row>
    <row r="1182" spans="3:6" x14ac:dyDescent="0.25">
      <c r="D1182" s="29"/>
      <c r="E1182" s="3"/>
      <c r="F1182" s="3"/>
    </row>
    <row r="1183" spans="3:6" x14ac:dyDescent="0.25">
      <c r="D1183" s="29"/>
      <c r="E1183" s="3"/>
      <c r="F1183" s="3"/>
    </row>
    <row r="1184" spans="3:6" x14ac:dyDescent="0.25">
      <c r="D1184" s="29"/>
    </row>
    <row r="1185" spans="4:4" x14ac:dyDescent="0.25">
      <c r="D1185" s="29"/>
    </row>
    <row r="1186" spans="4:4" x14ac:dyDescent="0.25">
      <c r="D1186" s="29"/>
    </row>
    <row r="1187" spans="4:4" x14ac:dyDescent="0.25">
      <c r="D1187" s="29"/>
    </row>
    <row r="1188" spans="4:4" x14ac:dyDescent="0.25">
      <c r="D1188" s="29"/>
    </row>
    <row r="1189" spans="4:4" x14ac:dyDescent="0.25">
      <c r="D1189" s="29"/>
    </row>
    <row r="1190" spans="4:4" x14ac:dyDescent="0.25">
      <c r="D1190" s="29"/>
    </row>
    <row r="1191" spans="4:4" x14ac:dyDescent="0.25">
      <c r="D1191" s="29"/>
    </row>
    <row r="1192" spans="4:4" x14ac:dyDescent="0.25">
      <c r="D1192" s="29"/>
    </row>
    <row r="1193" spans="4:4" x14ac:dyDescent="0.25">
      <c r="D1193" s="29"/>
    </row>
    <row r="1194" spans="4:4" x14ac:dyDescent="0.25">
      <c r="D1194" s="29"/>
    </row>
    <row r="1195" spans="4:4" x14ac:dyDescent="0.25">
      <c r="D1195" s="29"/>
    </row>
    <row r="1196" spans="4:4" x14ac:dyDescent="0.25">
      <c r="D1196" s="29"/>
    </row>
    <row r="1197" spans="4:4" x14ac:dyDescent="0.25">
      <c r="D1197" s="29"/>
    </row>
  </sheetData>
  <sheetProtection algorithmName="SHA-512" hashValue="PqOSc95lov2cXjH7SwCSOBBAEU+hZ/VKmLCoQ/JY9lP11aO1bpz1DMOSmZyGRY2TO7XDRoFnjp+QNa0+w78+Bw==" saltValue="nlOQ2OeyVspciE6dJ7un4w==" spinCount="100000" sheet="1" objects="1" scenarios="1" selectLockedCells="1"/>
  <pageMargins left="0.7" right="0.7" top="0.78740157499999996" bottom="0.78740157499999996" header="0.3" footer="0.3"/>
  <pageSetup paperSize="9" orientation="portrait" verticalDpi="0"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88200-FFC3-4DDF-84B7-3A333A05DE4B}">
  <sheetPr codeName="Tabelle8"/>
  <dimension ref="A1:K274"/>
  <sheetViews>
    <sheetView zoomScale="75" zoomScaleNormal="75" workbookViewId="0">
      <pane xSplit="2" ySplit="1" topLeftCell="E48" activePane="bottomRight" state="frozen"/>
      <selection activeCell="C815" sqref="C815"/>
      <selection pane="topRight" activeCell="C815" sqref="C815"/>
      <selection pane="bottomLeft" activeCell="C815" sqref="C815"/>
      <selection pane="bottomRight" activeCell="J50" sqref="J50"/>
    </sheetView>
  </sheetViews>
  <sheetFormatPr baseColWidth="10" defaultColWidth="9.42578125" defaultRowHeight="12.75" x14ac:dyDescent="0.2"/>
  <cols>
    <col min="1" max="1" width="11.42578125" style="222" bestFit="1" customWidth="1"/>
    <col min="2" max="2" width="13.42578125" style="222" bestFit="1" customWidth="1"/>
    <col min="3" max="3" width="25.5703125" style="222" bestFit="1" customWidth="1"/>
    <col min="4" max="4" width="75" style="296" customWidth="1"/>
    <col min="5" max="5" width="75" style="322" customWidth="1"/>
    <col min="6" max="6" width="31.42578125" style="312" customWidth="1"/>
    <col min="7" max="7" width="59.5703125" style="296" customWidth="1"/>
    <col min="8" max="8" width="59.5703125" style="322" customWidth="1"/>
    <col min="9" max="9" width="9.42578125" style="222"/>
    <col min="10" max="10" width="36.85546875" style="388" customWidth="1"/>
    <col min="11" max="11" width="39.42578125" style="396" customWidth="1"/>
    <col min="12" max="229" width="9.42578125" style="222"/>
    <col min="230" max="230" width="7.42578125" style="222" customWidth="1"/>
    <col min="231" max="232" width="0" style="222" hidden="1" customWidth="1"/>
    <col min="233" max="233" width="9.5703125" style="222" customWidth="1"/>
    <col min="234" max="236" width="0" style="222" hidden="1" customWidth="1"/>
    <col min="237" max="237" width="9.5703125" style="222" customWidth="1"/>
    <col min="238" max="240" width="0" style="222" hidden="1" customWidth="1"/>
    <col min="241" max="241" width="19.5703125" style="222" customWidth="1"/>
    <col min="242" max="242" width="0" style="222" hidden="1" customWidth="1"/>
    <col min="243" max="245" width="75" style="222" customWidth="1"/>
    <col min="246" max="248" width="0" style="222" hidden="1" customWidth="1"/>
    <col min="249" max="251" width="59.5703125" style="222" customWidth="1"/>
    <col min="252" max="252" width="40.5703125" style="222" customWidth="1"/>
    <col min="253" max="255" width="37.5703125" style="222" customWidth="1"/>
    <col min="256" max="485" width="9.42578125" style="222"/>
    <col min="486" max="486" width="7.42578125" style="222" customWidth="1"/>
    <col min="487" max="488" width="0" style="222" hidden="1" customWidth="1"/>
    <col min="489" max="489" width="9.5703125" style="222" customWidth="1"/>
    <col min="490" max="492" width="0" style="222" hidden="1" customWidth="1"/>
    <col min="493" max="493" width="9.5703125" style="222" customWidth="1"/>
    <col min="494" max="496" width="0" style="222" hidden="1" customWidth="1"/>
    <col min="497" max="497" width="19.5703125" style="222" customWidth="1"/>
    <col min="498" max="498" width="0" style="222" hidden="1" customWidth="1"/>
    <col min="499" max="501" width="75" style="222" customWidth="1"/>
    <col min="502" max="504" width="0" style="222" hidden="1" customWidth="1"/>
    <col min="505" max="507" width="59.5703125" style="222" customWidth="1"/>
    <col min="508" max="508" width="40.5703125" style="222" customWidth="1"/>
    <col min="509" max="511" width="37.5703125" style="222" customWidth="1"/>
    <col min="512" max="741" width="9.42578125" style="222"/>
    <col min="742" max="742" width="7.42578125" style="222" customWidth="1"/>
    <col min="743" max="744" width="0" style="222" hidden="1" customWidth="1"/>
    <col min="745" max="745" width="9.5703125" style="222" customWidth="1"/>
    <col min="746" max="748" width="0" style="222" hidden="1" customWidth="1"/>
    <col min="749" max="749" width="9.5703125" style="222" customWidth="1"/>
    <col min="750" max="752" width="0" style="222" hidden="1" customWidth="1"/>
    <col min="753" max="753" width="19.5703125" style="222" customWidth="1"/>
    <col min="754" max="754" width="0" style="222" hidden="1" customWidth="1"/>
    <col min="755" max="757" width="75" style="222" customWidth="1"/>
    <col min="758" max="760" width="0" style="222" hidden="1" customWidth="1"/>
    <col min="761" max="763" width="59.5703125" style="222" customWidth="1"/>
    <col min="764" max="764" width="40.5703125" style="222" customWidth="1"/>
    <col min="765" max="767" width="37.5703125" style="222" customWidth="1"/>
    <col min="768" max="997" width="9.42578125" style="222"/>
    <col min="998" max="998" width="7.42578125" style="222" customWidth="1"/>
    <col min="999" max="1000" width="0" style="222" hidden="1" customWidth="1"/>
    <col min="1001" max="1001" width="9.5703125" style="222" customWidth="1"/>
    <col min="1002" max="1004" width="0" style="222" hidden="1" customWidth="1"/>
    <col min="1005" max="1005" width="9.5703125" style="222" customWidth="1"/>
    <col min="1006" max="1008" width="0" style="222" hidden="1" customWidth="1"/>
    <col min="1009" max="1009" width="19.5703125" style="222" customWidth="1"/>
    <col min="1010" max="1010" width="0" style="222" hidden="1" customWidth="1"/>
    <col min="1011" max="1013" width="75" style="222" customWidth="1"/>
    <col min="1014" max="1016" width="0" style="222" hidden="1" customWidth="1"/>
    <col min="1017" max="1019" width="59.5703125" style="222" customWidth="1"/>
    <col min="1020" max="1020" width="40.5703125" style="222" customWidth="1"/>
    <col min="1021" max="1023" width="37.5703125" style="222" customWidth="1"/>
    <col min="1024" max="1253" width="9.42578125" style="222"/>
    <col min="1254" max="1254" width="7.42578125" style="222" customWidth="1"/>
    <col min="1255" max="1256" width="0" style="222" hidden="1" customWidth="1"/>
    <col min="1257" max="1257" width="9.5703125" style="222" customWidth="1"/>
    <col min="1258" max="1260" width="0" style="222" hidden="1" customWidth="1"/>
    <col min="1261" max="1261" width="9.5703125" style="222" customWidth="1"/>
    <col min="1262" max="1264" width="0" style="222" hidden="1" customWidth="1"/>
    <col min="1265" max="1265" width="19.5703125" style="222" customWidth="1"/>
    <col min="1266" max="1266" width="0" style="222" hidden="1" customWidth="1"/>
    <col min="1267" max="1269" width="75" style="222" customWidth="1"/>
    <col min="1270" max="1272" width="0" style="222" hidden="1" customWidth="1"/>
    <col min="1273" max="1275" width="59.5703125" style="222" customWidth="1"/>
    <col min="1276" max="1276" width="40.5703125" style="222" customWidth="1"/>
    <col min="1277" max="1279" width="37.5703125" style="222" customWidth="1"/>
    <col min="1280" max="1509" width="9.42578125" style="222"/>
    <col min="1510" max="1510" width="7.42578125" style="222" customWidth="1"/>
    <col min="1511" max="1512" width="0" style="222" hidden="1" customWidth="1"/>
    <col min="1513" max="1513" width="9.5703125" style="222" customWidth="1"/>
    <col min="1514" max="1516" width="0" style="222" hidden="1" customWidth="1"/>
    <col min="1517" max="1517" width="9.5703125" style="222" customWidth="1"/>
    <col min="1518" max="1520" width="0" style="222" hidden="1" customWidth="1"/>
    <col min="1521" max="1521" width="19.5703125" style="222" customWidth="1"/>
    <col min="1522" max="1522" width="0" style="222" hidden="1" customWidth="1"/>
    <col min="1523" max="1525" width="75" style="222" customWidth="1"/>
    <col min="1526" max="1528" width="0" style="222" hidden="1" customWidth="1"/>
    <col min="1529" max="1531" width="59.5703125" style="222" customWidth="1"/>
    <col min="1532" max="1532" width="40.5703125" style="222" customWidth="1"/>
    <col min="1533" max="1535" width="37.5703125" style="222" customWidth="1"/>
    <col min="1536" max="1765" width="9.42578125" style="222"/>
    <col min="1766" max="1766" width="7.42578125" style="222" customWidth="1"/>
    <col min="1767" max="1768" width="0" style="222" hidden="1" customWidth="1"/>
    <col min="1769" max="1769" width="9.5703125" style="222" customWidth="1"/>
    <col min="1770" max="1772" width="0" style="222" hidden="1" customWidth="1"/>
    <col min="1773" max="1773" width="9.5703125" style="222" customWidth="1"/>
    <col min="1774" max="1776" width="0" style="222" hidden="1" customWidth="1"/>
    <col min="1777" max="1777" width="19.5703125" style="222" customWidth="1"/>
    <col min="1778" max="1778" width="0" style="222" hidden="1" customWidth="1"/>
    <col min="1779" max="1781" width="75" style="222" customWidth="1"/>
    <col min="1782" max="1784" width="0" style="222" hidden="1" customWidth="1"/>
    <col min="1785" max="1787" width="59.5703125" style="222" customWidth="1"/>
    <col min="1788" max="1788" width="40.5703125" style="222" customWidth="1"/>
    <col min="1789" max="1791" width="37.5703125" style="222" customWidth="1"/>
    <col min="1792" max="2021" width="9.42578125" style="222"/>
    <col min="2022" max="2022" width="7.42578125" style="222" customWidth="1"/>
    <col min="2023" max="2024" width="0" style="222" hidden="1" customWidth="1"/>
    <col min="2025" max="2025" width="9.5703125" style="222" customWidth="1"/>
    <col min="2026" max="2028" width="0" style="222" hidden="1" customWidth="1"/>
    <col min="2029" max="2029" width="9.5703125" style="222" customWidth="1"/>
    <col min="2030" max="2032" width="0" style="222" hidden="1" customWidth="1"/>
    <col min="2033" max="2033" width="19.5703125" style="222" customWidth="1"/>
    <col min="2034" max="2034" width="0" style="222" hidden="1" customWidth="1"/>
    <col min="2035" max="2037" width="75" style="222" customWidth="1"/>
    <col min="2038" max="2040" width="0" style="222" hidden="1" customWidth="1"/>
    <col min="2041" max="2043" width="59.5703125" style="222" customWidth="1"/>
    <col min="2044" max="2044" width="40.5703125" style="222" customWidth="1"/>
    <col min="2045" max="2047" width="37.5703125" style="222" customWidth="1"/>
    <col min="2048" max="2277" width="9.42578125" style="222"/>
    <col min="2278" max="2278" width="7.42578125" style="222" customWidth="1"/>
    <col min="2279" max="2280" width="0" style="222" hidden="1" customWidth="1"/>
    <col min="2281" max="2281" width="9.5703125" style="222" customWidth="1"/>
    <col min="2282" max="2284" width="0" style="222" hidden="1" customWidth="1"/>
    <col min="2285" max="2285" width="9.5703125" style="222" customWidth="1"/>
    <col min="2286" max="2288" width="0" style="222" hidden="1" customWidth="1"/>
    <col min="2289" max="2289" width="19.5703125" style="222" customWidth="1"/>
    <col min="2290" max="2290" width="0" style="222" hidden="1" customWidth="1"/>
    <col min="2291" max="2293" width="75" style="222" customWidth="1"/>
    <col min="2294" max="2296" width="0" style="222" hidden="1" customWidth="1"/>
    <col min="2297" max="2299" width="59.5703125" style="222" customWidth="1"/>
    <col min="2300" max="2300" width="40.5703125" style="222" customWidth="1"/>
    <col min="2301" max="2303" width="37.5703125" style="222" customWidth="1"/>
    <col min="2304" max="2533" width="9.42578125" style="222"/>
    <col min="2534" max="2534" width="7.42578125" style="222" customWidth="1"/>
    <col min="2535" max="2536" width="0" style="222" hidden="1" customWidth="1"/>
    <col min="2537" max="2537" width="9.5703125" style="222" customWidth="1"/>
    <col min="2538" max="2540" width="0" style="222" hidden="1" customWidth="1"/>
    <col min="2541" max="2541" width="9.5703125" style="222" customWidth="1"/>
    <col min="2542" max="2544" width="0" style="222" hidden="1" customWidth="1"/>
    <col min="2545" max="2545" width="19.5703125" style="222" customWidth="1"/>
    <col min="2546" max="2546" width="0" style="222" hidden="1" customWidth="1"/>
    <col min="2547" max="2549" width="75" style="222" customWidth="1"/>
    <col min="2550" max="2552" width="0" style="222" hidden="1" customWidth="1"/>
    <col min="2553" max="2555" width="59.5703125" style="222" customWidth="1"/>
    <col min="2556" max="2556" width="40.5703125" style="222" customWidth="1"/>
    <col min="2557" max="2559" width="37.5703125" style="222" customWidth="1"/>
    <col min="2560" max="2789" width="9.42578125" style="222"/>
    <col min="2790" max="2790" width="7.42578125" style="222" customWidth="1"/>
    <col min="2791" max="2792" width="0" style="222" hidden="1" customWidth="1"/>
    <col min="2793" max="2793" width="9.5703125" style="222" customWidth="1"/>
    <col min="2794" max="2796" width="0" style="222" hidden="1" customWidth="1"/>
    <col min="2797" max="2797" width="9.5703125" style="222" customWidth="1"/>
    <col min="2798" max="2800" width="0" style="222" hidden="1" customWidth="1"/>
    <col min="2801" max="2801" width="19.5703125" style="222" customWidth="1"/>
    <col min="2802" max="2802" width="0" style="222" hidden="1" customWidth="1"/>
    <col min="2803" max="2805" width="75" style="222" customWidth="1"/>
    <col min="2806" max="2808" width="0" style="222" hidden="1" customWidth="1"/>
    <col min="2809" max="2811" width="59.5703125" style="222" customWidth="1"/>
    <col min="2812" max="2812" width="40.5703125" style="222" customWidth="1"/>
    <col min="2813" max="2815" width="37.5703125" style="222" customWidth="1"/>
    <col min="2816" max="3045" width="9.42578125" style="222"/>
    <col min="3046" max="3046" width="7.42578125" style="222" customWidth="1"/>
    <col min="3047" max="3048" width="0" style="222" hidden="1" customWidth="1"/>
    <col min="3049" max="3049" width="9.5703125" style="222" customWidth="1"/>
    <col min="3050" max="3052" width="0" style="222" hidden="1" customWidth="1"/>
    <col min="3053" max="3053" width="9.5703125" style="222" customWidth="1"/>
    <col min="3054" max="3056" width="0" style="222" hidden="1" customWidth="1"/>
    <col min="3057" max="3057" width="19.5703125" style="222" customWidth="1"/>
    <col min="3058" max="3058" width="0" style="222" hidden="1" customWidth="1"/>
    <col min="3059" max="3061" width="75" style="222" customWidth="1"/>
    <col min="3062" max="3064" width="0" style="222" hidden="1" customWidth="1"/>
    <col min="3065" max="3067" width="59.5703125" style="222" customWidth="1"/>
    <col min="3068" max="3068" width="40.5703125" style="222" customWidth="1"/>
    <col min="3069" max="3071" width="37.5703125" style="222" customWidth="1"/>
    <col min="3072" max="3301" width="9.42578125" style="222"/>
    <col min="3302" max="3302" width="7.42578125" style="222" customWidth="1"/>
    <col min="3303" max="3304" width="0" style="222" hidden="1" customWidth="1"/>
    <col min="3305" max="3305" width="9.5703125" style="222" customWidth="1"/>
    <col min="3306" max="3308" width="0" style="222" hidden="1" customWidth="1"/>
    <col min="3309" max="3309" width="9.5703125" style="222" customWidth="1"/>
    <col min="3310" max="3312" width="0" style="222" hidden="1" customWidth="1"/>
    <col min="3313" max="3313" width="19.5703125" style="222" customWidth="1"/>
    <col min="3314" max="3314" width="0" style="222" hidden="1" customWidth="1"/>
    <col min="3315" max="3317" width="75" style="222" customWidth="1"/>
    <col min="3318" max="3320" width="0" style="222" hidden="1" customWidth="1"/>
    <col min="3321" max="3323" width="59.5703125" style="222" customWidth="1"/>
    <col min="3324" max="3324" width="40.5703125" style="222" customWidth="1"/>
    <col min="3325" max="3327" width="37.5703125" style="222" customWidth="1"/>
    <col min="3328" max="3557" width="9.42578125" style="222"/>
    <col min="3558" max="3558" width="7.42578125" style="222" customWidth="1"/>
    <col min="3559" max="3560" width="0" style="222" hidden="1" customWidth="1"/>
    <col min="3561" max="3561" width="9.5703125" style="222" customWidth="1"/>
    <col min="3562" max="3564" width="0" style="222" hidden="1" customWidth="1"/>
    <col min="3565" max="3565" width="9.5703125" style="222" customWidth="1"/>
    <col min="3566" max="3568" width="0" style="222" hidden="1" customWidth="1"/>
    <col min="3569" max="3569" width="19.5703125" style="222" customWidth="1"/>
    <col min="3570" max="3570" width="0" style="222" hidden="1" customWidth="1"/>
    <col min="3571" max="3573" width="75" style="222" customWidth="1"/>
    <col min="3574" max="3576" width="0" style="222" hidden="1" customWidth="1"/>
    <col min="3577" max="3579" width="59.5703125" style="222" customWidth="1"/>
    <col min="3580" max="3580" width="40.5703125" style="222" customWidth="1"/>
    <col min="3581" max="3583" width="37.5703125" style="222" customWidth="1"/>
    <col min="3584" max="3813" width="9.42578125" style="222"/>
    <col min="3814" max="3814" width="7.42578125" style="222" customWidth="1"/>
    <col min="3815" max="3816" width="0" style="222" hidden="1" customWidth="1"/>
    <col min="3817" max="3817" width="9.5703125" style="222" customWidth="1"/>
    <col min="3818" max="3820" width="0" style="222" hidden="1" customWidth="1"/>
    <col min="3821" max="3821" width="9.5703125" style="222" customWidth="1"/>
    <col min="3822" max="3824" width="0" style="222" hidden="1" customWidth="1"/>
    <col min="3825" max="3825" width="19.5703125" style="222" customWidth="1"/>
    <col min="3826" max="3826" width="0" style="222" hidden="1" customWidth="1"/>
    <col min="3827" max="3829" width="75" style="222" customWidth="1"/>
    <col min="3830" max="3832" width="0" style="222" hidden="1" customWidth="1"/>
    <col min="3833" max="3835" width="59.5703125" style="222" customWidth="1"/>
    <col min="3836" max="3836" width="40.5703125" style="222" customWidth="1"/>
    <col min="3837" max="3839" width="37.5703125" style="222" customWidth="1"/>
    <col min="3840" max="4069" width="9.42578125" style="222"/>
    <col min="4070" max="4070" width="7.42578125" style="222" customWidth="1"/>
    <col min="4071" max="4072" width="0" style="222" hidden="1" customWidth="1"/>
    <col min="4073" max="4073" width="9.5703125" style="222" customWidth="1"/>
    <col min="4074" max="4076" width="0" style="222" hidden="1" customWidth="1"/>
    <col min="4077" max="4077" width="9.5703125" style="222" customWidth="1"/>
    <col min="4078" max="4080" width="0" style="222" hidden="1" customWidth="1"/>
    <col min="4081" max="4081" width="19.5703125" style="222" customWidth="1"/>
    <col min="4082" max="4082" width="0" style="222" hidden="1" customWidth="1"/>
    <col min="4083" max="4085" width="75" style="222" customWidth="1"/>
    <col min="4086" max="4088" width="0" style="222" hidden="1" customWidth="1"/>
    <col min="4089" max="4091" width="59.5703125" style="222" customWidth="1"/>
    <col min="4092" max="4092" width="40.5703125" style="222" customWidth="1"/>
    <col min="4093" max="4095" width="37.5703125" style="222" customWidth="1"/>
    <col min="4096" max="4325" width="9.42578125" style="222"/>
    <col min="4326" max="4326" width="7.42578125" style="222" customWidth="1"/>
    <col min="4327" max="4328" width="0" style="222" hidden="1" customWidth="1"/>
    <col min="4329" max="4329" width="9.5703125" style="222" customWidth="1"/>
    <col min="4330" max="4332" width="0" style="222" hidden="1" customWidth="1"/>
    <col min="4333" max="4333" width="9.5703125" style="222" customWidth="1"/>
    <col min="4334" max="4336" width="0" style="222" hidden="1" customWidth="1"/>
    <col min="4337" max="4337" width="19.5703125" style="222" customWidth="1"/>
    <col min="4338" max="4338" width="0" style="222" hidden="1" customWidth="1"/>
    <col min="4339" max="4341" width="75" style="222" customWidth="1"/>
    <col min="4342" max="4344" width="0" style="222" hidden="1" customWidth="1"/>
    <col min="4345" max="4347" width="59.5703125" style="222" customWidth="1"/>
    <col min="4348" max="4348" width="40.5703125" style="222" customWidth="1"/>
    <col min="4349" max="4351" width="37.5703125" style="222" customWidth="1"/>
    <col min="4352" max="4581" width="9.42578125" style="222"/>
    <col min="4582" max="4582" width="7.42578125" style="222" customWidth="1"/>
    <col min="4583" max="4584" width="0" style="222" hidden="1" customWidth="1"/>
    <col min="4585" max="4585" width="9.5703125" style="222" customWidth="1"/>
    <col min="4586" max="4588" width="0" style="222" hidden="1" customWidth="1"/>
    <col min="4589" max="4589" width="9.5703125" style="222" customWidth="1"/>
    <col min="4590" max="4592" width="0" style="222" hidden="1" customWidth="1"/>
    <col min="4593" max="4593" width="19.5703125" style="222" customWidth="1"/>
    <col min="4594" max="4594" width="0" style="222" hidden="1" customWidth="1"/>
    <col min="4595" max="4597" width="75" style="222" customWidth="1"/>
    <col min="4598" max="4600" width="0" style="222" hidden="1" customWidth="1"/>
    <col min="4601" max="4603" width="59.5703125" style="222" customWidth="1"/>
    <col min="4604" max="4604" width="40.5703125" style="222" customWidth="1"/>
    <col min="4605" max="4607" width="37.5703125" style="222" customWidth="1"/>
    <col min="4608" max="4837" width="9.42578125" style="222"/>
    <col min="4838" max="4838" width="7.42578125" style="222" customWidth="1"/>
    <col min="4839" max="4840" width="0" style="222" hidden="1" customWidth="1"/>
    <col min="4841" max="4841" width="9.5703125" style="222" customWidth="1"/>
    <col min="4842" max="4844" width="0" style="222" hidden="1" customWidth="1"/>
    <col min="4845" max="4845" width="9.5703125" style="222" customWidth="1"/>
    <col min="4846" max="4848" width="0" style="222" hidden="1" customWidth="1"/>
    <col min="4849" max="4849" width="19.5703125" style="222" customWidth="1"/>
    <col min="4850" max="4850" width="0" style="222" hidden="1" customWidth="1"/>
    <col min="4851" max="4853" width="75" style="222" customWidth="1"/>
    <col min="4854" max="4856" width="0" style="222" hidden="1" customWidth="1"/>
    <col min="4857" max="4859" width="59.5703125" style="222" customWidth="1"/>
    <col min="4860" max="4860" width="40.5703125" style="222" customWidth="1"/>
    <col min="4861" max="4863" width="37.5703125" style="222" customWidth="1"/>
    <col min="4864" max="5093" width="9.42578125" style="222"/>
    <col min="5094" max="5094" width="7.42578125" style="222" customWidth="1"/>
    <col min="5095" max="5096" width="0" style="222" hidden="1" customWidth="1"/>
    <col min="5097" max="5097" width="9.5703125" style="222" customWidth="1"/>
    <col min="5098" max="5100" width="0" style="222" hidden="1" customWidth="1"/>
    <col min="5101" max="5101" width="9.5703125" style="222" customWidth="1"/>
    <col min="5102" max="5104" width="0" style="222" hidden="1" customWidth="1"/>
    <col min="5105" max="5105" width="19.5703125" style="222" customWidth="1"/>
    <col min="5106" max="5106" width="0" style="222" hidden="1" customWidth="1"/>
    <col min="5107" max="5109" width="75" style="222" customWidth="1"/>
    <col min="5110" max="5112" width="0" style="222" hidden="1" customWidth="1"/>
    <col min="5113" max="5115" width="59.5703125" style="222" customWidth="1"/>
    <col min="5116" max="5116" width="40.5703125" style="222" customWidth="1"/>
    <col min="5117" max="5119" width="37.5703125" style="222" customWidth="1"/>
    <col min="5120" max="5349" width="9.42578125" style="222"/>
    <col min="5350" max="5350" width="7.42578125" style="222" customWidth="1"/>
    <col min="5351" max="5352" width="0" style="222" hidden="1" customWidth="1"/>
    <col min="5353" max="5353" width="9.5703125" style="222" customWidth="1"/>
    <col min="5354" max="5356" width="0" style="222" hidden="1" customWidth="1"/>
    <col min="5357" max="5357" width="9.5703125" style="222" customWidth="1"/>
    <col min="5358" max="5360" width="0" style="222" hidden="1" customWidth="1"/>
    <col min="5361" max="5361" width="19.5703125" style="222" customWidth="1"/>
    <col min="5362" max="5362" width="0" style="222" hidden="1" customWidth="1"/>
    <col min="5363" max="5365" width="75" style="222" customWidth="1"/>
    <col min="5366" max="5368" width="0" style="222" hidden="1" customWidth="1"/>
    <col min="5369" max="5371" width="59.5703125" style="222" customWidth="1"/>
    <col min="5372" max="5372" width="40.5703125" style="222" customWidth="1"/>
    <col min="5373" max="5375" width="37.5703125" style="222" customWidth="1"/>
    <col min="5376" max="5605" width="9.42578125" style="222"/>
    <col min="5606" max="5606" width="7.42578125" style="222" customWidth="1"/>
    <col min="5607" max="5608" width="0" style="222" hidden="1" customWidth="1"/>
    <col min="5609" max="5609" width="9.5703125" style="222" customWidth="1"/>
    <col min="5610" max="5612" width="0" style="222" hidden="1" customWidth="1"/>
    <col min="5613" max="5613" width="9.5703125" style="222" customWidth="1"/>
    <col min="5614" max="5616" width="0" style="222" hidden="1" customWidth="1"/>
    <col min="5617" max="5617" width="19.5703125" style="222" customWidth="1"/>
    <col min="5618" max="5618" width="0" style="222" hidden="1" customWidth="1"/>
    <col min="5619" max="5621" width="75" style="222" customWidth="1"/>
    <col min="5622" max="5624" width="0" style="222" hidden="1" customWidth="1"/>
    <col min="5625" max="5627" width="59.5703125" style="222" customWidth="1"/>
    <col min="5628" max="5628" width="40.5703125" style="222" customWidth="1"/>
    <col min="5629" max="5631" width="37.5703125" style="222" customWidth="1"/>
    <col min="5632" max="5861" width="9.42578125" style="222"/>
    <col min="5862" max="5862" width="7.42578125" style="222" customWidth="1"/>
    <col min="5863" max="5864" width="0" style="222" hidden="1" customWidth="1"/>
    <col min="5865" max="5865" width="9.5703125" style="222" customWidth="1"/>
    <col min="5866" max="5868" width="0" style="222" hidden="1" customWidth="1"/>
    <col min="5869" max="5869" width="9.5703125" style="222" customWidth="1"/>
    <col min="5870" max="5872" width="0" style="222" hidden="1" customWidth="1"/>
    <col min="5873" max="5873" width="19.5703125" style="222" customWidth="1"/>
    <col min="5874" max="5874" width="0" style="222" hidden="1" customWidth="1"/>
    <col min="5875" max="5877" width="75" style="222" customWidth="1"/>
    <col min="5878" max="5880" width="0" style="222" hidden="1" customWidth="1"/>
    <col min="5881" max="5883" width="59.5703125" style="222" customWidth="1"/>
    <col min="5884" max="5884" width="40.5703125" style="222" customWidth="1"/>
    <col min="5885" max="5887" width="37.5703125" style="222" customWidth="1"/>
    <col min="5888" max="6117" width="9.42578125" style="222"/>
    <col min="6118" max="6118" width="7.42578125" style="222" customWidth="1"/>
    <col min="6119" max="6120" width="0" style="222" hidden="1" customWidth="1"/>
    <col min="6121" max="6121" width="9.5703125" style="222" customWidth="1"/>
    <col min="6122" max="6124" width="0" style="222" hidden="1" customWidth="1"/>
    <col min="6125" max="6125" width="9.5703125" style="222" customWidth="1"/>
    <col min="6126" max="6128" width="0" style="222" hidden="1" customWidth="1"/>
    <col min="6129" max="6129" width="19.5703125" style="222" customWidth="1"/>
    <col min="6130" max="6130" width="0" style="222" hidden="1" customWidth="1"/>
    <col min="6131" max="6133" width="75" style="222" customWidth="1"/>
    <col min="6134" max="6136" width="0" style="222" hidden="1" customWidth="1"/>
    <col min="6137" max="6139" width="59.5703125" style="222" customWidth="1"/>
    <col min="6140" max="6140" width="40.5703125" style="222" customWidth="1"/>
    <col min="6141" max="6143" width="37.5703125" style="222" customWidth="1"/>
    <col min="6144" max="6373" width="9.42578125" style="222"/>
    <col min="6374" max="6374" width="7.42578125" style="222" customWidth="1"/>
    <col min="6375" max="6376" width="0" style="222" hidden="1" customWidth="1"/>
    <col min="6377" max="6377" width="9.5703125" style="222" customWidth="1"/>
    <col min="6378" max="6380" width="0" style="222" hidden="1" customWidth="1"/>
    <col min="6381" max="6381" width="9.5703125" style="222" customWidth="1"/>
    <col min="6382" max="6384" width="0" style="222" hidden="1" customWidth="1"/>
    <col min="6385" max="6385" width="19.5703125" style="222" customWidth="1"/>
    <col min="6386" max="6386" width="0" style="222" hidden="1" customWidth="1"/>
    <col min="6387" max="6389" width="75" style="222" customWidth="1"/>
    <col min="6390" max="6392" width="0" style="222" hidden="1" customWidth="1"/>
    <col min="6393" max="6395" width="59.5703125" style="222" customWidth="1"/>
    <col min="6396" max="6396" width="40.5703125" style="222" customWidth="1"/>
    <col min="6397" max="6399" width="37.5703125" style="222" customWidth="1"/>
    <col min="6400" max="6629" width="9.42578125" style="222"/>
    <col min="6630" max="6630" width="7.42578125" style="222" customWidth="1"/>
    <col min="6631" max="6632" width="0" style="222" hidden="1" customWidth="1"/>
    <col min="6633" max="6633" width="9.5703125" style="222" customWidth="1"/>
    <col min="6634" max="6636" width="0" style="222" hidden="1" customWidth="1"/>
    <col min="6637" max="6637" width="9.5703125" style="222" customWidth="1"/>
    <col min="6638" max="6640" width="0" style="222" hidden="1" customWidth="1"/>
    <col min="6641" max="6641" width="19.5703125" style="222" customWidth="1"/>
    <col min="6642" max="6642" width="0" style="222" hidden="1" customWidth="1"/>
    <col min="6643" max="6645" width="75" style="222" customWidth="1"/>
    <col min="6646" max="6648" width="0" style="222" hidden="1" customWidth="1"/>
    <col min="6649" max="6651" width="59.5703125" style="222" customWidth="1"/>
    <col min="6652" max="6652" width="40.5703125" style="222" customWidth="1"/>
    <col min="6653" max="6655" width="37.5703125" style="222" customWidth="1"/>
    <col min="6656" max="6885" width="9.42578125" style="222"/>
    <col min="6886" max="6886" width="7.42578125" style="222" customWidth="1"/>
    <col min="6887" max="6888" width="0" style="222" hidden="1" customWidth="1"/>
    <col min="6889" max="6889" width="9.5703125" style="222" customWidth="1"/>
    <col min="6890" max="6892" width="0" style="222" hidden="1" customWidth="1"/>
    <col min="6893" max="6893" width="9.5703125" style="222" customWidth="1"/>
    <col min="6894" max="6896" width="0" style="222" hidden="1" customWidth="1"/>
    <col min="6897" max="6897" width="19.5703125" style="222" customWidth="1"/>
    <col min="6898" max="6898" width="0" style="222" hidden="1" customWidth="1"/>
    <col min="6899" max="6901" width="75" style="222" customWidth="1"/>
    <col min="6902" max="6904" width="0" style="222" hidden="1" customWidth="1"/>
    <col min="6905" max="6907" width="59.5703125" style="222" customWidth="1"/>
    <col min="6908" max="6908" width="40.5703125" style="222" customWidth="1"/>
    <col min="6909" max="6911" width="37.5703125" style="222" customWidth="1"/>
    <col min="6912" max="7141" width="9.42578125" style="222"/>
    <col min="7142" max="7142" width="7.42578125" style="222" customWidth="1"/>
    <col min="7143" max="7144" width="0" style="222" hidden="1" customWidth="1"/>
    <col min="7145" max="7145" width="9.5703125" style="222" customWidth="1"/>
    <col min="7146" max="7148" width="0" style="222" hidden="1" customWidth="1"/>
    <col min="7149" max="7149" width="9.5703125" style="222" customWidth="1"/>
    <col min="7150" max="7152" width="0" style="222" hidden="1" customWidth="1"/>
    <col min="7153" max="7153" width="19.5703125" style="222" customWidth="1"/>
    <col min="7154" max="7154" width="0" style="222" hidden="1" customWidth="1"/>
    <col min="7155" max="7157" width="75" style="222" customWidth="1"/>
    <col min="7158" max="7160" width="0" style="222" hidden="1" customWidth="1"/>
    <col min="7161" max="7163" width="59.5703125" style="222" customWidth="1"/>
    <col min="7164" max="7164" width="40.5703125" style="222" customWidth="1"/>
    <col min="7165" max="7167" width="37.5703125" style="222" customWidth="1"/>
    <col min="7168" max="7397" width="9.42578125" style="222"/>
    <col min="7398" max="7398" width="7.42578125" style="222" customWidth="1"/>
    <col min="7399" max="7400" width="0" style="222" hidden="1" customWidth="1"/>
    <col min="7401" max="7401" width="9.5703125" style="222" customWidth="1"/>
    <col min="7402" max="7404" width="0" style="222" hidden="1" customWidth="1"/>
    <col min="7405" max="7405" width="9.5703125" style="222" customWidth="1"/>
    <col min="7406" max="7408" width="0" style="222" hidden="1" customWidth="1"/>
    <col min="7409" max="7409" width="19.5703125" style="222" customWidth="1"/>
    <col min="7410" max="7410" width="0" style="222" hidden="1" customWidth="1"/>
    <col min="7411" max="7413" width="75" style="222" customWidth="1"/>
    <col min="7414" max="7416" width="0" style="222" hidden="1" customWidth="1"/>
    <col min="7417" max="7419" width="59.5703125" style="222" customWidth="1"/>
    <col min="7420" max="7420" width="40.5703125" style="222" customWidth="1"/>
    <col min="7421" max="7423" width="37.5703125" style="222" customWidth="1"/>
    <col min="7424" max="7653" width="9.42578125" style="222"/>
    <col min="7654" max="7654" width="7.42578125" style="222" customWidth="1"/>
    <col min="7655" max="7656" width="0" style="222" hidden="1" customWidth="1"/>
    <col min="7657" max="7657" width="9.5703125" style="222" customWidth="1"/>
    <col min="7658" max="7660" width="0" style="222" hidden="1" customWidth="1"/>
    <col min="7661" max="7661" width="9.5703125" style="222" customWidth="1"/>
    <col min="7662" max="7664" width="0" style="222" hidden="1" customWidth="1"/>
    <col min="7665" max="7665" width="19.5703125" style="222" customWidth="1"/>
    <col min="7666" max="7666" width="0" style="222" hidden="1" customWidth="1"/>
    <col min="7667" max="7669" width="75" style="222" customWidth="1"/>
    <col min="7670" max="7672" width="0" style="222" hidden="1" customWidth="1"/>
    <col min="7673" max="7675" width="59.5703125" style="222" customWidth="1"/>
    <col min="7676" max="7676" width="40.5703125" style="222" customWidth="1"/>
    <col min="7677" max="7679" width="37.5703125" style="222" customWidth="1"/>
    <col min="7680" max="7909" width="9.42578125" style="222"/>
    <col min="7910" max="7910" width="7.42578125" style="222" customWidth="1"/>
    <col min="7911" max="7912" width="0" style="222" hidden="1" customWidth="1"/>
    <col min="7913" max="7913" width="9.5703125" style="222" customWidth="1"/>
    <col min="7914" max="7916" width="0" style="222" hidden="1" customWidth="1"/>
    <col min="7917" max="7917" width="9.5703125" style="222" customWidth="1"/>
    <col min="7918" max="7920" width="0" style="222" hidden="1" customWidth="1"/>
    <col min="7921" max="7921" width="19.5703125" style="222" customWidth="1"/>
    <col min="7922" max="7922" width="0" style="222" hidden="1" customWidth="1"/>
    <col min="7923" max="7925" width="75" style="222" customWidth="1"/>
    <col min="7926" max="7928" width="0" style="222" hidden="1" customWidth="1"/>
    <col min="7929" max="7931" width="59.5703125" style="222" customWidth="1"/>
    <col min="7932" max="7932" width="40.5703125" style="222" customWidth="1"/>
    <col min="7933" max="7935" width="37.5703125" style="222" customWidth="1"/>
    <col min="7936" max="8165" width="9.42578125" style="222"/>
    <col min="8166" max="8166" width="7.42578125" style="222" customWidth="1"/>
    <col min="8167" max="8168" width="0" style="222" hidden="1" customWidth="1"/>
    <col min="8169" max="8169" width="9.5703125" style="222" customWidth="1"/>
    <col min="8170" max="8172" width="0" style="222" hidden="1" customWidth="1"/>
    <col min="8173" max="8173" width="9.5703125" style="222" customWidth="1"/>
    <col min="8174" max="8176" width="0" style="222" hidden="1" customWidth="1"/>
    <col min="8177" max="8177" width="19.5703125" style="222" customWidth="1"/>
    <col min="8178" max="8178" width="0" style="222" hidden="1" customWidth="1"/>
    <col min="8179" max="8181" width="75" style="222" customWidth="1"/>
    <col min="8182" max="8184" width="0" style="222" hidden="1" customWidth="1"/>
    <col min="8185" max="8187" width="59.5703125" style="222" customWidth="1"/>
    <col min="8188" max="8188" width="40.5703125" style="222" customWidth="1"/>
    <col min="8189" max="8191" width="37.5703125" style="222" customWidth="1"/>
    <col min="8192" max="8421" width="9.42578125" style="222"/>
    <col min="8422" max="8422" width="7.42578125" style="222" customWidth="1"/>
    <col min="8423" max="8424" width="0" style="222" hidden="1" customWidth="1"/>
    <col min="8425" max="8425" width="9.5703125" style="222" customWidth="1"/>
    <col min="8426" max="8428" width="0" style="222" hidden="1" customWidth="1"/>
    <col min="8429" max="8429" width="9.5703125" style="222" customWidth="1"/>
    <col min="8430" max="8432" width="0" style="222" hidden="1" customWidth="1"/>
    <col min="8433" max="8433" width="19.5703125" style="222" customWidth="1"/>
    <col min="8434" max="8434" width="0" style="222" hidden="1" customWidth="1"/>
    <col min="8435" max="8437" width="75" style="222" customWidth="1"/>
    <col min="8438" max="8440" width="0" style="222" hidden="1" customWidth="1"/>
    <col min="8441" max="8443" width="59.5703125" style="222" customWidth="1"/>
    <col min="8444" max="8444" width="40.5703125" style="222" customWidth="1"/>
    <col min="8445" max="8447" width="37.5703125" style="222" customWidth="1"/>
    <col min="8448" max="8677" width="9.42578125" style="222"/>
    <col min="8678" max="8678" width="7.42578125" style="222" customWidth="1"/>
    <col min="8679" max="8680" width="0" style="222" hidden="1" customWidth="1"/>
    <col min="8681" max="8681" width="9.5703125" style="222" customWidth="1"/>
    <col min="8682" max="8684" width="0" style="222" hidden="1" customWidth="1"/>
    <col min="8685" max="8685" width="9.5703125" style="222" customWidth="1"/>
    <col min="8686" max="8688" width="0" style="222" hidden="1" customWidth="1"/>
    <col min="8689" max="8689" width="19.5703125" style="222" customWidth="1"/>
    <col min="8690" max="8690" width="0" style="222" hidden="1" customWidth="1"/>
    <col min="8691" max="8693" width="75" style="222" customWidth="1"/>
    <col min="8694" max="8696" width="0" style="222" hidden="1" customWidth="1"/>
    <col min="8697" max="8699" width="59.5703125" style="222" customWidth="1"/>
    <col min="8700" max="8700" width="40.5703125" style="222" customWidth="1"/>
    <col min="8701" max="8703" width="37.5703125" style="222" customWidth="1"/>
    <col min="8704" max="8933" width="9.42578125" style="222"/>
    <col min="8934" max="8934" width="7.42578125" style="222" customWidth="1"/>
    <col min="8935" max="8936" width="0" style="222" hidden="1" customWidth="1"/>
    <col min="8937" max="8937" width="9.5703125" style="222" customWidth="1"/>
    <col min="8938" max="8940" width="0" style="222" hidden="1" customWidth="1"/>
    <col min="8941" max="8941" width="9.5703125" style="222" customWidth="1"/>
    <col min="8942" max="8944" width="0" style="222" hidden="1" customWidth="1"/>
    <col min="8945" max="8945" width="19.5703125" style="222" customWidth="1"/>
    <col min="8946" max="8946" width="0" style="222" hidden="1" customWidth="1"/>
    <col min="8947" max="8949" width="75" style="222" customWidth="1"/>
    <col min="8950" max="8952" width="0" style="222" hidden="1" customWidth="1"/>
    <col min="8953" max="8955" width="59.5703125" style="222" customWidth="1"/>
    <col min="8956" max="8956" width="40.5703125" style="222" customWidth="1"/>
    <col min="8957" max="8959" width="37.5703125" style="222" customWidth="1"/>
    <col min="8960" max="9189" width="9.42578125" style="222"/>
    <col min="9190" max="9190" width="7.42578125" style="222" customWidth="1"/>
    <col min="9191" max="9192" width="0" style="222" hidden="1" customWidth="1"/>
    <col min="9193" max="9193" width="9.5703125" style="222" customWidth="1"/>
    <col min="9194" max="9196" width="0" style="222" hidden="1" customWidth="1"/>
    <col min="9197" max="9197" width="9.5703125" style="222" customWidth="1"/>
    <col min="9198" max="9200" width="0" style="222" hidden="1" customWidth="1"/>
    <col min="9201" max="9201" width="19.5703125" style="222" customWidth="1"/>
    <col min="9202" max="9202" width="0" style="222" hidden="1" customWidth="1"/>
    <col min="9203" max="9205" width="75" style="222" customWidth="1"/>
    <col min="9206" max="9208" width="0" style="222" hidden="1" customWidth="1"/>
    <col min="9209" max="9211" width="59.5703125" style="222" customWidth="1"/>
    <col min="9212" max="9212" width="40.5703125" style="222" customWidth="1"/>
    <col min="9213" max="9215" width="37.5703125" style="222" customWidth="1"/>
    <col min="9216" max="9445" width="9.42578125" style="222"/>
    <col min="9446" max="9446" width="7.42578125" style="222" customWidth="1"/>
    <col min="9447" max="9448" width="0" style="222" hidden="1" customWidth="1"/>
    <col min="9449" max="9449" width="9.5703125" style="222" customWidth="1"/>
    <col min="9450" max="9452" width="0" style="222" hidden="1" customWidth="1"/>
    <col min="9453" max="9453" width="9.5703125" style="222" customWidth="1"/>
    <col min="9454" max="9456" width="0" style="222" hidden="1" customWidth="1"/>
    <col min="9457" max="9457" width="19.5703125" style="222" customWidth="1"/>
    <col min="9458" max="9458" width="0" style="222" hidden="1" customWidth="1"/>
    <col min="9459" max="9461" width="75" style="222" customWidth="1"/>
    <col min="9462" max="9464" width="0" style="222" hidden="1" customWidth="1"/>
    <col min="9465" max="9467" width="59.5703125" style="222" customWidth="1"/>
    <col min="9468" max="9468" width="40.5703125" style="222" customWidth="1"/>
    <col min="9469" max="9471" width="37.5703125" style="222" customWidth="1"/>
    <col min="9472" max="9701" width="9.42578125" style="222"/>
    <col min="9702" max="9702" width="7.42578125" style="222" customWidth="1"/>
    <col min="9703" max="9704" width="0" style="222" hidden="1" customWidth="1"/>
    <col min="9705" max="9705" width="9.5703125" style="222" customWidth="1"/>
    <col min="9706" max="9708" width="0" style="222" hidden="1" customWidth="1"/>
    <col min="9709" max="9709" width="9.5703125" style="222" customWidth="1"/>
    <col min="9710" max="9712" width="0" style="222" hidden="1" customWidth="1"/>
    <col min="9713" max="9713" width="19.5703125" style="222" customWidth="1"/>
    <col min="9714" max="9714" width="0" style="222" hidden="1" customWidth="1"/>
    <col min="9715" max="9717" width="75" style="222" customWidth="1"/>
    <col min="9718" max="9720" width="0" style="222" hidden="1" customWidth="1"/>
    <col min="9721" max="9723" width="59.5703125" style="222" customWidth="1"/>
    <col min="9724" max="9724" width="40.5703125" style="222" customWidth="1"/>
    <col min="9725" max="9727" width="37.5703125" style="222" customWidth="1"/>
    <col min="9728" max="9957" width="9.42578125" style="222"/>
    <col min="9958" max="9958" width="7.42578125" style="222" customWidth="1"/>
    <col min="9959" max="9960" width="0" style="222" hidden="1" customWidth="1"/>
    <col min="9961" max="9961" width="9.5703125" style="222" customWidth="1"/>
    <col min="9962" max="9964" width="0" style="222" hidden="1" customWidth="1"/>
    <col min="9965" max="9965" width="9.5703125" style="222" customWidth="1"/>
    <col min="9966" max="9968" width="0" style="222" hidden="1" customWidth="1"/>
    <col min="9969" max="9969" width="19.5703125" style="222" customWidth="1"/>
    <col min="9970" max="9970" width="0" style="222" hidden="1" customWidth="1"/>
    <col min="9971" max="9973" width="75" style="222" customWidth="1"/>
    <col min="9974" max="9976" width="0" style="222" hidden="1" customWidth="1"/>
    <col min="9977" max="9979" width="59.5703125" style="222" customWidth="1"/>
    <col min="9980" max="9980" width="40.5703125" style="222" customWidth="1"/>
    <col min="9981" max="9983" width="37.5703125" style="222" customWidth="1"/>
    <col min="9984" max="10213" width="9.42578125" style="222"/>
    <col min="10214" max="10214" width="7.42578125" style="222" customWidth="1"/>
    <col min="10215" max="10216" width="0" style="222" hidden="1" customWidth="1"/>
    <col min="10217" max="10217" width="9.5703125" style="222" customWidth="1"/>
    <col min="10218" max="10220" width="0" style="222" hidden="1" customWidth="1"/>
    <col min="10221" max="10221" width="9.5703125" style="222" customWidth="1"/>
    <col min="10222" max="10224" width="0" style="222" hidden="1" customWidth="1"/>
    <col min="10225" max="10225" width="19.5703125" style="222" customWidth="1"/>
    <col min="10226" max="10226" width="0" style="222" hidden="1" customWidth="1"/>
    <col min="10227" max="10229" width="75" style="222" customWidth="1"/>
    <col min="10230" max="10232" width="0" style="222" hidden="1" customWidth="1"/>
    <col min="10233" max="10235" width="59.5703125" style="222" customWidth="1"/>
    <col min="10236" max="10236" width="40.5703125" style="222" customWidth="1"/>
    <col min="10237" max="10239" width="37.5703125" style="222" customWidth="1"/>
    <col min="10240" max="10469" width="9.42578125" style="222"/>
    <col min="10470" max="10470" width="7.42578125" style="222" customWidth="1"/>
    <col min="10471" max="10472" width="0" style="222" hidden="1" customWidth="1"/>
    <col min="10473" max="10473" width="9.5703125" style="222" customWidth="1"/>
    <col min="10474" max="10476" width="0" style="222" hidden="1" customWidth="1"/>
    <col min="10477" max="10477" width="9.5703125" style="222" customWidth="1"/>
    <col min="10478" max="10480" width="0" style="222" hidden="1" customWidth="1"/>
    <col min="10481" max="10481" width="19.5703125" style="222" customWidth="1"/>
    <col min="10482" max="10482" width="0" style="222" hidden="1" customWidth="1"/>
    <col min="10483" max="10485" width="75" style="222" customWidth="1"/>
    <col min="10486" max="10488" width="0" style="222" hidden="1" customWidth="1"/>
    <col min="10489" max="10491" width="59.5703125" style="222" customWidth="1"/>
    <col min="10492" max="10492" width="40.5703125" style="222" customWidth="1"/>
    <col min="10493" max="10495" width="37.5703125" style="222" customWidth="1"/>
    <col min="10496" max="10725" width="9.42578125" style="222"/>
    <col min="10726" max="10726" width="7.42578125" style="222" customWidth="1"/>
    <col min="10727" max="10728" width="0" style="222" hidden="1" customWidth="1"/>
    <col min="10729" max="10729" width="9.5703125" style="222" customWidth="1"/>
    <col min="10730" max="10732" width="0" style="222" hidden="1" customWidth="1"/>
    <col min="10733" max="10733" width="9.5703125" style="222" customWidth="1"/>
    <col min="10734" max="10736" width="0" style="222" hidden="1" customWidth="1"/>
    <col min="10737" max="10737" width="19.5703125" style="222" customWidth="1"/>
    <col min="10738" max="10738" width="0" style="222" hidden="1" customWidth="1"/>
    <col min="10739" max="10741" width="75" style="222" customWidth="1"/>
    <col min="10742" max="10744" width="0" style="222" hidden="1" customWidth="1"/>
    <col min="10745" max="10747" width="59.5703125" style="222" customWidth="1"/>
    <col min="10748" max="10748" width="40.5703125" style="222" customWidth="1"/>
    <col min="10749" max="10751" width="37.5703125" style="222" customWidth="1"/>
    <col min="10752" max="10981" width="9.42578125" style="222"/>
    <col min="10982" max="10982" width="7.42578125" style="222" customWidth="1"/>
    <col min="10983" max="10984" width="0" style="222" hidden="1" customWidth="1"/>
    <col min="10985" max="10985" width="9.5703125" style="222" customWidth="1"/>
    <col min="10986" max="10988" width="0" style="222" hidden="1" customWidth="1"/>
    <col min="10989" max="10989" width="9.5703125" style="222" customWidth="1"/>
    <col min="10990" max="10992" width="0" style="222" hidden="1" customWidth="1"/>
    <col min="10993" max="10993" width="19.5703125" style="222" customWidth="1"/>
    <col min="10994" max="10994" width="0" style="222" hidden="1" customWidth="1"/>
    <col min="10995" max="10997" width="75" style="222" customWidth="1"/>
    <col min="10998" max="11000" width="0" style="222" hidden="1" customWidth="1"/>
    <col min="11001" max="11003" width="59.5703125" style="222" customWidth="1"/>
    <col min="11004" max="11004" width="40.5703125" style="222" customWidth="1"/>
    <col min="11005" max="11007" width="37.5703125" style="222" customWidth="1"/>
    <col min="11008" max="11237" width="9.42578125" style="222"/>
    <col min="11238" max="11238" width="7.42578125" style="222" customWidth="1"/>
    <col min="11239" max="11240" width="0" style="222" hidden="1" customWidth="1"/>
    <col min="11241" max="11241" width="9.5703125" style="222" customWidth="1"/>
    <col min="11242" max="11244" width="0" style="222" hidden="1" customWidth="1"/>
    <col min="11245" max="11245" width="9.5703125" style="222" customWidth="1"/>
    <col min="11246" max="11248" width="0" style="222" hidden="1" customWidth="1"/>
    <col min="11249" max="11249" width="19.5703125" style="222" customWidth="1"/>
    <col min="11250" max="11250" width="0" style="222" hidden="1" customWidth="1"/>
    <col min="11251" max="11253" width="75" style="222" customWidth="1"/>
    <col min="11254" max="11256" width="0" style="222" hidden="1" customWidth="1"/>
    <col min="11257" max="11259" width="59.5703125" style="222" customWidth="1"/>
    <col min="11260" max="11260" width="40.5703125" style="222" customWidth="1"/>
    <col min="11261" max="11263" width="37.5703125" style="222" customWidth="1"/>
    <col min="11264" max="11493" width="9.42578125" style="222"/>
    <col min="11494" max="11494" width="7.42578125" style="222" customWidth="1"/>
    <col min="11495" max="11496" width="0" style="222" hidden="1" customWidth="1"/>
    <col min="11497" max="11497" width="9.5703125" style="222" customWidth="1"/>
    <col min="11498" max="11500" width="0" style="222" hidden="1" customWidth="1"/>
    <col min="11501" max="11501" width="9.5703125" style="222" customWidth="1"/>
    <col min="11502" max="11504" width="0" style="222" hidden="1" customWidth="1"/>
    <col min="11505" max="11505" width="19.5703125" style="222" customWidth="1"/>
    <col min="11506" max="11506" width="0" style="222" hidden="1" customWidth="1"/>
    <col min="11507" max="11509" width="75" style="222" customWidth="1"/>
    <col min="11510" max="11512" width="0" style="222" hidden="1" customWidth="1"/>
    <col min="11513" max="11515" width="59.5703125" style="222" customWidth="1"/>
    <col min="11516" max="11516" width="40.5703125" style="222" customWidth="1"/>
    <col min="11517" max="11519" width="37.5703125" style="222" customWidth="1"/>
    <col min="11520" max="11749" width="9.42578125" style="222"/>
    <col min="11750" max="11750" width="7.42578125" style="222" customWidth="1"/>
    <col min="11751" max="11752" width="0" style="222" hidden="1" customWidth="1"/>
    <col min="11753" max="11753" width="9.5703125" style="222" customWidth="1"/>
    <col min="11754" max="11756" width="0" style="222" hidden="1" customWidth="1"/>
    <col min="11757" max="11757" width="9.5703125" style="222" customWidth="1"/>
    <col min="11758" max="11760" width="0" style="222" hidden="1" customWidth="1"/>
    <col min="11761" max="11761" width="19.5703125" style="222" customWidth="1"/>
    <col min="11762" max="11762" width="0" style="222" hidden="1" customWidth="1"/>
    <col min="11763" max="11765" width="75" style="222" customWidth="1"/>
    <col min="11766" max="11768" width="0" style="222" hidden="1" customWidth="1"/>
    <col min="11769" max="11771" width="59.5703125" style="222" customWidth="1"/>
    <col min="11772" max="11772" width="40.5703125" style="222" customWidth="1"/>
    <col min="11773" max="11775" width="37.5703125" style="222" customWidth="1"/>
    <col min="11776" max="12005" width="9.42578125" style="222"/>
    <col min="12006" max="12006" width="7.42578125" style="222" customWidth="1"/>
    <col min="12007" max="12008" width="0" style="222" hidden="1" customWidth="1"/>
    <col min="12009" max="12009" width="9.5703125" style="222" customWidth="1"/>
    <col min="12010" max="12012" width="0" style="222" hidden="1" customWidth="1"/>
    <col min="12013" max="12013" width="9.5703125" style="222" customWidth="1"/>
    <col min="12014" max="12016" width="0" style="222" hidden="1" customWidth="1"/>
    <col min="12017" max="12017" width="19.5703125" style="222" customWidth="1"/>
    <col min="12018" max="12018" width="0" style="222" hidden="1" customWidth="1"/>
    <col min="12019" max="12021" width="75" style="222" customWidth="1"/>
    <col min="12022" max="12024" width="0" style="222" hidden="1" customWidth="1"/>
    <col min="12025" max="12027" width="59.5703125" style="222" customWidth="1"/>
    <col min="12028" max="12028" width="40.5703125" style="222" customWidth="1"/>
    <col min="12029" max="12031" width="37.5703125" style="222" customWidth="1"/>
    <col min="12032" max="12261" width="9.42578125" style="222"/>
    <col min="12262" max="12262" width="7.42578125" style="222" customWidth="1"/>
    <col min="12263" max="12264" width="0" style="222" hidden="1" customWidth="1"/>
    <col min="12265" max="12265" width="9.5703125" style="222" customWidth="1"/>
    <col min="12266" max="12268" width="0" style="222" hidden="1" customWidth="1"/>
    <col min="12269" max="12269" width="9.5703125" style="222" customWidth="1"/>
    <col min="12270" max="12272" width="0" style="222" hidden="1" customWidth="1"/>
    <col min="12273" max="12273" width="19.5703125" style="222" customWidth="1"/>
    <col min="12274" max="12274" width="0" style="222" hidden="1" customWidth="1"/>
    <col min="12275" max="12277" width="75" style="222" customWidth="1"/>
    <col min="12278" max="12280" width="0" style="222" hidden="1" customWidth="1"/>
    <col min="12281" max="12283" width="59.5703125" style="222" customWidth="1"/>
    <col min="12284" max="12284" width="40.5703125" style="222" customWidth="1"/>
    <col min="12285" max="12287" width="37.5703125" style="222" customWidth="1"/>
    <col min="12288" max="12517" width="9.42578125" style="222"/>
    <col min="12518" max="12518" width="7.42578125" style="222" customWidth="1"/>
    <col min="12519" max="12520" width="0" style="222" hidden="1" customWidth="1"/>
    <col min="12521" max="12521" width="9.5703125" style="222" customWidth="1"/>
    <col min="12522" max="12524" width="0" style="222" hidden="1" customWidth="1"/>
    <col min="12525" max="12525" width="9.5703125" style="222" customWidth="1"/>
    <col min="12526" max="12528" width="0" style="222" hidden="1" customWidth="1"/>
    <col min="12529" max="12529" width="19.5703125" style="222" customWidth="1"/>
    <col min="12530" max="12530" width="0" style="222" hidden="1" customWidth="1"/>
    <col min="12531" max="12533" width="75" style="222" customWidth="1"/>
    <col min="12534" max="12536" width="0" style="222" hidden="1" customWidth="1"/>
    <col min="12537" max="12539" width="59.5703125" style="222" customWidth="1"/>
    <col min="12540" max="12540" width="40.5703125" style="222" customWidth="1"/>
    <col min="12541" max="12543" width="37.5703125" style="222" customWidth="1"/>
    <col min="12544" max="12773" width="9.42578125" style="222"/>
    <col min="12774" max="12774" width="7.42578125" style="222" customWidth="1"/>
    <col min="12775" max="12776" width="0" style="222" hidden="1" customWidth="1"/>
    <col min="12777" max="12777" width="9.5703125" style="222" customWidth="1"/>
    <col min="12778" max="12780" width="0" style="222" hidden="1" customWidth="1"/>
    <col min="12781" max="12781" width="9.5703125" style="222" customWidth="1"/>
    <col min="12782" max="12784" width="0" style="222" hidden="1" customWidth="1"/>
    <col min="12785" max="12785" width="19.5703125" style="222" customWidth="1"/>
    <col min="12786" max="12786" width="0" style="222" hidden="1" customWidth="1"/>
    <col min="12787" max="12789" width="75" style="222" customWidth="1"/>
    <col min="12790" max="12792" width="0" style="222" hidden="1" customWidth="1"/>
    <col min="12793" max="12795" width="59.5703125" style="222" customWidth="1"/>
    <col min="12796" max="12796" width="40.5703125" style="222" customWidth="1"/>
    <col min="12797" max="12799" width="37.5703125" style="222" customWidth="1"/>
    <col min="12800" max="13029" width="9.42578125" style="222"/>
    <col min="13030" max="13030" width="7.42578125" style="222" customWidth="1"/>
    <col min="13031" max="13032" width="0" style="222" hidden="1" customWidth="1"/>
    <col min="13033" max="13033" width="9.5703125" style="222" customWidth="1"/>
    <col min="13034" max="13036" width="0" style="222" hidden="1" customWidth="1"/>
    <col min="13037" max="13037" width="9.5703125" style="222" customWidth="1"/>
    <col min="13038" max="13040" width="0" style="222" hidden="1" customWidth="1"/>
    <col min="13041" max="13041" width="19.5703125" style="222" customWidth="1"/>
    <col min="13042" max="13042" width="0" style="222" hidden="1" customWidth="1"/>
    <col min="13043" max="13045" width="75" style="222" customWidth="1"/>
    <col min="13046" max="13048" width="0" style="222" hidden="1" customWidth="1"/>
    <col min="13049" max="13051" width="59.5703125" style="222" customWidth="1"/>
    <col min="13052" max="13052" width="40.5703125" style="222" customWidth="1"/>
    <col min="13053" max="13055" width="37.5703125" style="222" customWidth="1"/>
    <col min="13056" max="13285" width="9.42578125" style="222"/>
    <col min="13286" max="13286" width="7.42578125" style="222" customWidth="1"/>
    <col min="13287" max="13288" width="0" style="222" hidden="1" customWidth="1"/>
    <col min="13289" max="13289" width="9.5703125" style="222" customWidth="1"/>
    <col min="13290" max="13292" width="0" style="222" hidden="1" customWidth="1"/>
    <col min="13293" max="13293" width="9.5703125" style="222" customWidth="1"/>
    <col min="13294" max="13296" width="0" style="222" hidden="1" customWidth="1"/>
    <col min="13297" max="13297" width="19.5703125" style="222" customWidth="1"/>
    <col min="13298" max="13298" width="0" style="222" hidden="1" customWidth="1"/>
    <col min="13299" max="13301" width="75" style="222" customWidth="1"/>
    <col min="13302" max="13304" width="0" style="222" hidden="1" customWidth="1"/>
    <col min="13305" max="13307" width="59.5703125" style="222" customWidth="1"/>
    <col min="13308" max="13308" width="40.5703125" style="222" customWidth="1"/>
    <col min="13309" max="13311" width="37.5703125" style="222" customWidth="1"/>
    <col min="13312" max="13541" width="9.42578125" style="222"/>
    <col min="13542" max="13542" width="7.42578125" style="222" customWidth="1"/>
    <col min="13543" max="13544" width="0" style="222" hidden="1" customWidth="1"/>
    <col min="13545" max="13545" width="9.5703125" style="222" customWidth="1"/>
    <col min="13546" max="13548" width="0" style="222" hidden="1" customWidth="1"/>
    <col min="13549" max="13549" width="9.5703125" style="222" customWidth="1"/>
    <col min="13550" max="13552" width="0" style="222" hidden="1" customWidth="1"/>
    <col min="13553" max="13553" width="19.5703125" style="222" customWidth="1"/>
    <col min="13554" max="13554" width="0" style="222" hidden="1" customWidth="1"/>
    <col min="13555" max="13557" width="75" style="222" customWidth="1"/>
    <col min="13558" max="13560" width="0" style="222" hidden="1" customWidth="1"/>
    <col min="13561" max="13563" width="59.5703125" style="222" customWidth="1"/>
    <col min="13564" max="13564" width="40.5703125" style="222" customWidth="1"/>
    <col min="13565" max="13567" width="37.5703125" style="222" customWidth="1"/>
    <col min="13568" max="13797" width="9.42578125" style="222"/>
    <col min="13798" max="13798" width="7.42578125" style="222" customWidth="1"/>
    <col min="13799" max="13800" width="0" style="222" hidden="1" customWidth="1"/>
    <col min="13801" max="13801" width="9.5703125" style="222" customWidth="1"/>
    <col min="13802" max="13804" width="0" style="222" hidden="1" customWidth="1"/>
    <col min="13805" max="13805" width="9.5703125" style="222" customWidth="1"/>
    <col min="13806" max="13808" width="0" style="222" hidden="1" customWidth="1"/>
    <col min="13809" max="13809" width="19.5703125" style="222" customWidth="1"/>
    <col min="13810" max="13810" width="0" style="222" hidden="1" customWidth="1"/>
    <col min="13811" max="13813" width="75" style="222" customWidth="1"/>
    <col min="13814" max="13816" width="0" style="222" hidden="1" customWidth="1"/>
    <col min="13817" max="13819" width="59.5703125" style="222" customWidth="1"/>
    <col min="13820" max="13820" width="40.5703125" style="222" customWidth="1"/>
    <col min="13821" max="13823" width="37.5703125" style="222" customWidth="1"/>
    <col min="13824" max="14053" width="9.42578125" style="222"/>
    <col min="14054" max="14054" width="7.42578125" style="222" customWidth="1"/>
    <col min="14055" max="14056" width="0" style="222" hidden="1" customWidth="1"/>
    <col min="14057" max="14057" width="9.5703125" style="222" customWidth="1"/>
    <col min="14058" max="14060" width="0" style="222" hidden="1" customWidth="1"/>
    <col min="14061" max="14061" width="9.5703125" style="222" customWidth="1"/>
    <col min="14062" max="14064" width="0" style="222" hidden="1" customWidth="1"/>
    <col min="14065" max="14065" width="19.5703125" style="222" customWidth="1"/>
    <col min="14066" max="14066" width="0" style="222" hidden="1" customWidth="1"/>
    <col min="14067" max="14069" width="75" style="222" customWidth="1"/>
    <col min="14070" max="14072" width="0" style="222" hidden="1" customWidth="1"/>
    <col min="14073" max="14075" width="59.5703125" style="222" customWidth="1"/>
    <col min="14076" max="14076" width="40.5703125" style="222" customWidth="1"/>
    <col min="14077" max="14079" width="37.5703125" style="222" customWidth="1"/>
    <col min="14080" max="14309" width="9.42578125" style="222"/>
    <col min="14310" max="14310" width="7.42578125" style="222" customWidth="1"/>
    <col min="14311" max="14312" width="0" style="222" hidden="1" customWidth="1"/>
    <col min="14313" max="14313" width="9.5703125" style="222" customWidth="1"/>
    <col min="14314" max="14316" width="0" style="222" hidden="1" customWidth="1"/>
    <col min="14317" max="14317" width="9.5703125" style="222" customWidth="1"/>
    <col min="14318" max="14320" width="0" style="222" hidden="1" customWidth="1"/>
    <col min="14321" max="14321" width="19.5703125" style="222" customWidth="1"/>
    <col min="14322" max="14322" width="0" style="222" hidden="1" customWidth="1"/>
    <col min="14323" max="14325" width="75" style="222" customWidth="1"/>
    <col min="14326" max="14328" width="0" style="222" hidden="1" customWidth="1"/>
    <col min="14329" max="14331" width="59.5703125" style="222" customWidth="1"/>
    <col min="14332" max="14332" width="40.5703125" style="222" customWidth="1"/>
    <col min="14333" max="14335" width="37.5703125" style="222" customWidth="1"/>
    <col min="14336" max="14565" width="9.42578125" style="222"/>
    <col min="14566" max="14566" width="7.42578125" style="222" customWidth="1"/>
    <col min="14567" max="14568" width="0" style="222" hidden="1" customWidth="1"/>
    <col min="14569" max="14569" width="9.5703125" style="222" customWidth="1"/>
    <col min="14570" max="14572" width="0" style="222" hidden="1" customWidth="1"/>
    <col min="14573" max="14573" width="9.5703125" style="222" customWidth="1"/>
    <col min="14574" max="14576" width="0" style="222" hidden="1" customWidth="1"/>
    <col min="14577" max="14577" width="19.5703125" style="222" customWidth="1"/>
    <col min="14578" max="14578" width="0" style="222" hidden="1" customWidth="1"/>
    <col min="14579" max="14581" width="75" style="222" customWidth="1"/>
    <col min="14582" max="14584" width="0" style="222" hidden="1" customWidth="1"/>
    <col min="14585" max="14587" width="59.5703125" style="222" customWidth="1"/>
    <col min="14588" max="14588" width="40.5703125" style="222" customWidth="1"/>
    <col min="14589" max="14591" width="37.5703125" style="222" customWidth="1"/>
    <col min="14592" max="14821" width="9.42578125" style="222"/>
    <col min="14822" max="14822" width="7.42578125" style="222" customWidth="1"/>
    <col min="14823" max="14824" width="0" style="222" hidden="1" customWidth="1"/>
    <col min="14825" max="14825" width="9.5703125" style="222" customWidth="1"/>
    <col min="14826" max="14828" width="0" style="222" hidden="1" customWidth="1"/>
    <col min="14829" max="14829" width="9.5703125" style="222" customWidth="1"/>
    <col min="14830" max="14832" width="0" style="222" hidden="1" customWidth="1"/>
    <col min="14833" max="14833" width="19.5703125" style="222" customWidth="1"/>
    <col min="14834" max="14834" width="0" style="222" hidden="1" customWidth="1"/>
    <col min="14835" max="14837" width="75" style="222" customWidth="1"/>
    <col min="14838" max="14840" width="0" style="222" hidden="1" customWidth="1"/>
    <col min="14841" max="14843" width="59.5703125" style="222" customWidth="1"/>
    <col min="14844" max="14844" width="40.5703125" style="222" customWidth="1"/>
    <col min="14845" max="14847" width="37.5703125" style="222" customWidth="1"/>
    <col min="14848" max="15077" width="9.42578125" style="222"/>
    <col min="15078" max="15078" width="7.42578125" style="222" customWidth="1"/>
    <col min="15079" max="15080" width="0" style="222" hidden="1" customWidth="1"/>
    <col min="15081" max="15081" width="9.5703125" style="222" customWidth="1"/>
    <col min="15082" max="15084" width="0" style="222" hidden="1" customWidth="1"/>
    <col min="15085" max="15085" width="9.5703125" style="222" customWidth="1"/>
    <col min="15086" max="15088" width="0" style="222" hidden="1" customWidth="1"/>
    <col min="15089" max="15089" width="19.5703125" style="222" customWidth="1"/>
    <col min="15090" max="15090" width="0" style="222" hidden="1" customWidth="1"/>
    <col min="15091" max="15093" width="75" style="222" customWidth="1"/>
    <col min="15094" max="15096" width="0" style="222" hidden="1" customWidth="1"/>
    <col min="15097" max="15099" width="59.5703125" style="222" customWidth="1"/>
    <col min="15100" max="15100" width="40.5703125" style="222" customWidth="1"/>
    <col min="15101" max="15103" width="37.5703125" style="222" customWidth="1"/>
    <col min="15104" max="15333" width="9.42578125" style="222"/>
    <col min="15334" max="15334" width="7.42578125" style="222" customWidth="1"/>
    <col min="15335" max="15336" width="0" style="222" hidden="1" customWidth="1"/>
    <col min="15337" max="15337" width="9.5703125" style="222" customWidth="1"/>
    <col min="15338" max="15340" width="0" style="222" hidden="1" customWidth="1"/>
    <col min="15341" max="15341" width="9.5703125" style="222" customWidth="1"/>
    <col min="15342" max="15344" width="0" style="222" hidden="1" customWidth="1"/>
    <col min="15345" max="15345" width="19.5703125" style="222" customWidth="1"/>
    <col min="15346" max="15346" width="0" style="222" hidden="1" customWidth="1"/>
    <col min="15347" max="15349" width="75" style="222" customWidth="1"/>
    <col min="15350" max="15352" width="0" style="222" hidden="1" customWidth="1"/>
    <col min="15353" max="15355" width="59.5703125" style="222" customWidth="1"/>
    <col min="15356" max="15356" width="40.5703125" style="222" customWidth="1"/>
    <col min="15357" max="15359" width="37.5703125" style="222" customWidth="1"/>
    <col min="15360" max="15589" width="9.42578125" style="222"/>
    <col min="15590" max="15590" width="7.42578125" style="222" customWidth="1"/>
    <col min="15591" max="15592" width="0" style="222" hidden="1" customWidth="1"/>
    <col min="15593" max="15593" width="9.5703125" style="222" customWidth="1"/>
    <col min="15594" max="15596" width="0" style="222" hidden="1" customWidth="1"/>
    <col min="15597" max="15597" width="9.5703125" style="222" customWidth="1"/>
    <col min="15598" max="15600" width="0" style="222" hidden="1" customWidth="1"/>
    <col min="15601" max="15601" width="19.5703125" style="222" customWidth="1"/>
    <col min="15602" max="15602" width="0" style="222" hidden="1" customWidth="1"/>
    <col min="15603" max="15605" width="75" style="222" customWidth="1"/>
    <col min="15606" max="15608" width="0" style="222" hidden="1" customWidth="1"/>
    <col min="15609" max="15611" width="59.5703125" style="222" customWidth="1"/>
    <col min="15612" max="15612" width="40.5703125" style="222" customWidth="1"/>
    <col min="15613" max="15615" width="37.5703125" style="222" customWidth="1"/>
    <col min="15616" max="15845" width="9.42578125" style="222"/>
    <col min="15846" max="15846" width="7.42578125" style="222" customWidth="1"/>
    <col min="15847" max="15848" width="0" style="222" hidden="1" customWidth="1"/>
    <col min="15849" max="15849" width="9.5703125" style="222" customWidth="1"/>
    <col min="15850" max="15852" width="0" style="222" hidden="1" customWidth="1"/>
    <col min="15853" max="15853" width="9.5703125" style="222" customWidth="1"/>
    <col min="15854" max="15856" width="0" style="222" hidden="1" customWidth="1"/>
    <col min="15857" max="15857" width="19.5703125" style="222" customWidth="1"/>
    <col min="15858" max="15858" width="0" style="222" hidden="1" customWidth="1"/>
    <col min="15859" max="15861" width="75" style="222" customWidth="1"/>
    <col min="15862" max="15864" width="0" style="222" hidden="1" customWidth="1"/>
    <col min="15865" max="15867" width="59.5703125" style="222" customWidth="1"/>
    <col min="15868" max="15868" width="40.5703125" style="222" customWidth="1"/>
    <col min="15869" max="15871" width="37.5703125" style="222" customWidth="1"/>
    <col min="15872" max="16101" width="9.42578125" style="222"/>
    <col min="16102" max="16102" width="7.42578125" style="222" customWidth="1"/>
    <col min="16103" max="16104" width="0" style="222" hidden="1" customWidth="1"/>
    <col min="16105" max="16105" width="9.5703125" style="222" customWidth="1"/>
    <col min="16106" max="16108" width="0" style="222" hidden="1" customWidth="1"/>
    <col min="16109" max="16109" width="9.5703125" style="222" customWidth="1"/>
    <col min="16110" max="16112" width="0" style="222" hidden="1" customWidth="1"/>
    <col min="16113" max="16113" width="19.5703125" style="222" customWidth="1"/>
    <col min="16114" max="16114" width="0" style="222" hidden="1" customWidth="1"/>
    <col min="16115" max="16117" width="75" style="222" customWidth="1"/>
    <col min="16118" max="16120" width="0" style="222" hidden="1" customWidth="1"/>
    <col min="16121" max="16123" width="59.5703125" style="222" customWidth="1"/>
    <col min="16124" max="16124" width="40.5703125" style="222" customWidth="1"/>
    <col min="16125" max="16127" width="37.5703125" style="222" customWidth="1"/>
    <col min="16128" max="16384" width="9.42578125" style="222"/>
  </cols>
  <sheetData>
    <row r="1" spans="1:11" ht="30" customHeight="1" x14ac:dyDescent="0.2">
      <c r="A1" s="36" t="s">
        <v>2206</v>
      </c>
      <c r="B1" s="36" t="s">
        <v>2207</v>
      </c>
      <c r="C1" s="220" t="s">
        <v>3021</v>
      </c>
      <c r="D1" s="36" t="s">
        <v>2208</v>
      </c>
      <c r="E1" s="221" t="s">
        <v>2209</v>
      </c>
      <c r="F1" s="220" t="s">
        <v>3022</v>
      </c>
      <c r="G1" s="36" t="s">
        <v>2210</v>
      </c>
      <c r="H1" s="221" t="s">
        <v>2211</v>
      </c>
      <c r="I1" s="220" t="s">
        <v>3150</v>
      </c>
      <c r="J1" s="428" t="s">
        <v>3223</v>
      </c>
      <c r="K1" s="429" t="s">
        <v>3224</v>
      </c>
    </row>
    <row r="2" spans="1:11" s="225" customFormat="1" ht="18" customHeight="1" x14ac:dyDescent="0.2">
      <c r="A2" s="37" t="s">
        <v>163</v>
      </c>
      <c r="B2" s="37"/>
      <c r="C2" s="65" t="str">
        <f>IF('Audit Info'!$E$1="Deutsch",D2,E2)</f>
        <v>1. ENREGISTREMENTS GENERAUX</v>
      </c>
      <c r="D2" s="223" t="s">
        <v>2850</v>
      </c>
      <c r="E2" s="223" t="s">
        <v>2851</v>
      </c>
      <c r="F2" s="42">
        <f>IF('Audit Info'!$E$1="Deutsch",G2,H2)</f>
        <v>0</v>
      </c>
      <c r="G2" s="224"/>
      <c r="H2" s="224"/>
      <c r="J2" s="352"/>
      <c r="K2" s="353"/>
    </row>
    <row r="3" spans="1:11" ht="15" x14ac:dyDescent="0.2">
      <c r="A3" s="226" t="s">
        <v>164</v>
      </c>
      <c r="B3" s="226"/>
      <c r="C3" s="65" t="str">
        <f>IF('Audit Info'!$E$1="Deutsch",D3,E3)</f>
        <v>1.1 Historique du site</v>
      </c>
      <c r="D3" s="227" t="s">
        <v>2212</v>
      </c>
      <c r="E3" s="227" t="s">
        <v>2213</v>
      </c>
      <c r="F3" s="42">
        <f>IF('Audit Info'!$E$1="Deutsch",G3,H3)</f>
        <v>0</v>
      </c>
      <c r="G3" s="228"/>
      <c r="H3" s="228"/>
      <c r="I3" s="225">
        <f>IF('Audit Info'!$E$1="Deutsch",J3,K3)</f>
        <v>0</v>
      </c>
      <c r="J3" s="354"/>
      <c r="K3" s="355"/>
    </row>
    <row r="4" spans="1:11" ht="215.25" customHeight="1" x14ac:dyDescent="0.2">
      <c r="A4" s="229" t="s">
        <v>2214</v>
      </c>
      <c r="B4" s="230" t="s">
        <v>5</v>
      </c>
      <c r="C4" s="65" t="str">
        <f>IF('Audit Info'!$E$1="Deutsch",D4,E4)</f>
        <v>Le producteur doit conserver tous les enregistrements actuels, y compris les enregistrements électroniques, pendant au moins 2 ans à moins que la loi ne prescrive des délais de conservation plus longs. Tous les nouveaux requérants doivent avoir établi des enregistrements complets au moins 3 mois avant le premier audit. Lorsque des enregistrements spécifiques sont manquants, le point de contrôle correspondant n'est pas rempli.</v>
      </c>
      <c r="D4" s="231" t="s">
        <v>2215</v>
      </c>
      <c r="E4" s="232" t="s">
        <v>3358</v>
      </c>
      <c r="F4" s="42" t="str">
        <f>IF('Audit Info'!$E$1="Deutsch",G4,H4)</f>
        <v>Les producteurs qui s'annoncent pour la première fois doivent présenter des enregistrements pour au moins les 3 derniers mois précédant la première inspection de l'exploitation.</v>
      </c>
      <c r="G4" s="231" t="s">
        <v>165</v>
      </c>
      <c r="H4" s="232" t="s">
        <v>166</v>
      </c>
      <c r="I4" s="225" t="str">
        <f>IF('Audit Info'!$E$1="Deutsch",J4,K4)</f>
        <v>Classeur Documentation d'application
Auditeur: vérifier les enregistrements</v>
      </c>
      <c r="J4" s="356" t="s">
        <v>2216</v>
      </c>
      <c r="K4" s="232" t="s">
        <v>2217</v>
      </c>
    </row>
    <row r="5" spans="1:11" ht="89.25" x14ac:dyDescent="0.2">
      <c r="A5" s="229" t="s">
        <v>2218</v>
      </c>
      <c r="B5" s="230" t="s">
        <v>5</v>
      </c>
      <c r="C5" s="65" t="str">
        <f>IF('Audit Info'!$E$1="Deutsch",D5,E5)</f>
        <v xml:space="preserve">Il existe un plan de culture ou un journal de quartier (digital ou sur papier) pour chaque parcelle et chaque serre documentant les mesures de culture. </v>
      </c>
      <c r="D5" s="231" t="s">
        <v>2219</v>
      </c>
      <c r="E5" s="233" t="s">
        <v>2220</v>
      </c>
      <c r="F5" s="42" t="str">
        <f>IF('Audit Info'!$E$1="Deutsch",G5,H5)</f>
        <v>Plan de parcelle/quartier et enregistrements des cultures pour toutes les parcelles et serres.</v>
      </c>
      <c r="G5" s="231" t="s">
        <v>3397</v>
      </c>
      <c r="H5" s="231" t="s">
        <v>3398</v>
      </c>
      <c r="I5" s="225" t="str">
        <f>IF('Audit Info'!$E$1="Deutsch",J5,K5)</f>
        <v>Plan de cultures / Journal de quartier
Journal des cultures (FO)
Auditeur: vérifier les enregistrements</v>
      </c>
      <c r="J5" s="357" t="s">
        <v>3225</v>
      </c>
      <c r="K5" s="358" t="s">
        <v>3226</v>
      </c>
    </row>
    <row r="6" spans="1:11" ht="140.25" x14ac:dyDescent="0.2">
      <c r="A6" s="229" t="s">
        <v>2221</v>
      </c>
      <c r="B6" s="230" t="s">
        <v>5</v>
      </c>
      <c r="C6" s="65" t="str">
        <f>IF('Audit Info'!$E$1="Deutsch",D6,E6)</f>
        <v>Chaque champ ou serre est identifié par un code unique, par ex. un numéro, une couleur ou un nom de lieu-dit que l'on retrouve sur tous les enregistrements qui se rapportent à la surface. Il n'est pas obligatoire d'apposer des panneaux sur les surfaces de production si celles-ci sont clairement identifiables au moyen d'un plan.</v>
      </c>
      <c r="D6" s="231" t="s">
        <v>2222</v>
      </c>
      <c r="E6" s="231" t="s">
        <v>2223</v>
      </c>
      <c r="F6" s="42" t="str">
        <f>IF('Audit Info'!$E$1="Deutsch",G6,H6)</f>
        <v>-</v>
      </c>
      <c r="G6" s="231" t="s">
        <v>487</v>
      </c>
      <c r="H6" s="234" t="s">
        <v>487</v>
      </c>
      <c r="I6" s="225" t="str">
        <f>IF('Audit Info'!$E$1="Deutsch",J6,K6)</f>
        <v xml:space="preserve">Plan d'ensemble de l'exploitation
Plan de cultures / Journal de quartier
Auditeur : contrôle visuel, comparaison avec les enregistrements, description du système
</v>
      </c>
      <c r="J6" s="356" t="s">
        <v>3227</v>
      </c>
      <c r="K6" s="231" t="s">
        <v>3228</v>
      </c>
    </row>
    <row r="7" spans="1:11" ht="25.5" x14ac:dyDescent="0.2">
      <c r="A7" s="226" t="s">
        <v>169</v>
      </c>
      <c r="B7" s="226"/>
      <c r="C7" s="65" t="str">
        <f>IF('Audit Info'!$E$1="Deutsch",D7,E7)</f>
        <v>1.2 Autocontrôle y.c. sous-traitant</v>
      </c>
      <c r="D7" s="227" t="s">
        <v>2224</v>
      </c>
      <c r="E7" s="227" t="s">
        <v>2225</v>
      </c>
      <c r="F7" s="42">
        <f>IF('Audit Info'!$E$1="Deutsch",G7,H7)</f>
        <v>0</v>
      </c>
      <c r="G7" s="228"/>
      <c r="H7" s="228"/>
      <c r="I7" s="225">
        <f>IF('Audit Info'!$E$1="Deutsch",J7,K7)</f>
        <v>0</v>
      </c>
      <c r="J7" s="354"/>
      <c r="K7" s="355"/>
    </row>
    <row r="8" spans="1:11" ht="307.5" customHeight="1" x14ac:dyDescent="0.2">
      <c r="A8" s="229" t="s">
        <v>2226</v>
      </c>
      <c r="B8" s="230" t="s">
        <v>5</v>
      </c>
      <c r="C8" s="65" t="str">
        <f>IF('Audit Info'!$E$1="Deutsch",D8,E8)</f>
        <v xml:space="preserve">Le producteur peut prouver qu'il effectue chaque année, avant l'audit de l'organe de certification, un autocontrôle relatif au respect des directives de SwissGAP. La check-list SwissGAP a été entièrement remplie (y.c. commentaires en cas de points de contrôle critiques et non critiques non remplis et non applicables) et peut être présentée. </v>
      </c>
      <c r="D8" s="231" t="s">
        <v>2227</v>
      </c>
      <c r="E8" s="231" t="s">
        <v>2228</v>
      </c>
      <c r="F8" s="42" t="str">
        <f>IF('Audit Info'!$E$1="Deutsch",G8,H8)</f>
        <v xml:space="preserve">Des check-lists SwissGAP (autocontrôles) complètement remplies et datées sont disponibles. Elles doivent être disponibles pour les inspections externes.
</v>
      </c>
      <c r="G8" s="231" t="s">
        <v>170</v>
      </c>
      <c r="H8" s="231" t="s">
        <v>171</v>
      </c>
      <c r="I8" s="225" t="str">
        <f>IF('Audit Info'!$E$1="Deutsch",J8,K8)</f>
        <v>SwissGAP Horticulture Checklist
Auditeur : noter la date à laquelle l'autocontrôle a été terminé</v>
      </c>
      <c r="J8" s="357" t="s">
        <v>2229</v>
      </c>
      <c r="K8" s="358" t="s">
        <v>2230</v>
      </c>
    </row>
    <row r="9" spans="1:11" ht="137.25" customHeight="1" x14ac:dyDescent="0.2">
      <c r="A9" s="229" t="s">
        <v>2231</v>
      </c>
      <c r="B9" s="230" t="s">
        <v>5</v>
      </c>
      <c r="C9" s="65" t="str">
        <f>IF('Audit Info'!$E$1="Deutsch",D9,E9)</f>
        <v xml:space="preserve">Les mesures correctives découlant de l'autocontrôle ont été enregistrées et appliquées. Cela n'est nécessaire que si 100% des critères obligatoires critiques et que 95% des critères obligatoires non critiques ne sont pas remplis, sinon N/A </v>
      </c>
      <c r="D9" s="231" t="s">
        <v>174</v>
      </c>
      <c r="E9" s="231" t="s">
        <v>2232</v>
      </c>
      <c r="F9" s="42" t="str">
        <f>IF('Audit Info'!$E$1="Deutsch",G9,H9)</f>
        <v xml:space="preserve">Des mesures correctives doivent être établies pour tous les critères obligatoires critiques et non critiques si le niveau de suivi exigé n'a pas été rempli. Le formulaire "mesures correctives" disponible dans la documentation d'application peut être utilisé à ce titre. Il n'est pas obligatoire de prendre des mesures correctives pour les recommandations.
Si aucune mesure corrective n'est nécessaire, il est possible de répondre par N/A. </v>
      </c>
      <c r="G9" s="231" t="s">
        <v>175</v>
      </c>
      <c r="H9" s="231" t="s">
        <v>2233</v>
      </c>
      <c r="I9" s="225" t="str">
        <f>IF('Audit Info'!$E$1="Deutsch",J9,K9)</f>
        <v>SwissGAP Horticulture Checklist
Mesures correctives (FO)
Auditeur : vérifier si les mesures correctives nécessaires sont documentées</v>
      </c>
      <c r="J9" s="357" t="s">
        <v>3100</v>
      </c>
      <c r="K9" s="358" t="s">
        <v>3101</v>
      </c>
    </row>
    <row r="10" spans="1:11" ht="165.75" x14ac:dyDescent="0.2">
      <c r="A10" s="229" t="s">
        <v>2234</v>
      </c>
      <c r="B10" s="230" t="s">
        <v>5</v>
      </c>
      <c r="C10" s="65" t="str">
        <f>IF('Audit Info'!$E$1="Deutsch",D10,E10)</f>
        <v>Le producteur est responsable du respect des points de contrôle par le sous-traitant et prend également cela en considération lors de l'autocontrôle.
En cas de doute, l'inspecteur a le droit d'effectuer un contrôle des points de contrôle correspondants.</v>
      </c>
      <c r="D10" s="231" t="s">
        <v>177</v>
      </c>
      <c r="E10" s="231" t="s">
        <v>179</v>
      </c>
      <c r="F10" s="42" t="str">
        <f>IF('Audit Info'!$E$1="Deutsch",G10,H10)</f>
        <v>Le producteur peut conclure une convention avec chaque sous-traitant, dans laquelle ce dernier s'engage à respecter les exigences qui le concernent.</v>
      </c>
      <c r="G10" s="231" t="s">
        <v>178</v>
      </c>
      <c r="H10" s="231" t="s">
        <v>2235</v>
      </c>
      <c r="I10" s="225" t="str">
        <f>IF('Audit Info'!$E$1="Deutsch",J10,K10)</f>
        <v>Contrat avec des sous-traitants (FO)
Auditeur : noter le sous-traitant et les activités. Vérifier si cette activité est prise en compte dans l'autocontrôle.</v>
      </c>
      <c r="J10" s="356" t="s">
        <v>3102</v>
      </c>
      <c r="K10" s="231" t="s">
        <v>3103</v>
      </c>
    </row>
    <row r="11" spans="1:11" ht="25.5" x14ac:dyDescent="0.2">
      <c r="A11" s="226" t="s">
        <v>173</v>
      </c>
      <c r="B11" s="226"/>
      <c r="C11" s="65" t="str">
        <f>IF('Audit Info'!$E$1="Deutsch",D11,E11)</f>
        <v>1.3 Responsabilités et formations</v>
      </c>
      <c r="D11" s="227" t="s">
        <v>2236</v>
      </c>
      <c r="E11" s="227" t="s">
        <v>2237</v>
      </c>
      <c r="F11" s="42">
        <f>IF('Audit Info'!$E$1="Deutsch",G11,H11)</f>
        <v>0</v>
      </c>
      <c r="G11" s="228"/>
      <c r="H11" s="228"/>
      <c r="I11" s="225">
        <f>IF('Audit Info'!$E$1="Deutsch",J11,K11)</f>
        <v>0</v>
      </c>
      <c r="J11" s="354"/>
      <c r="K11" s="355"/>
    </row>
    <row r="12" spans="1:11" ht="210" customHeight="1" x14ac:dyDescent="0.2">
      <c r="A12" s="38" t="s">
        <v>2238</v>
      </c>
      <c r="B12" s="230" t="s">
        <v>5</v>
      </c>
      <c r="C12" s="65" t="str">
        <f>IF('Audit Info'!$E$1="Deutsch",D12,E12)</f>
        <v>La personne responsable des décisions techniques peut prouver sa compétence et a accès à une littérature / des cours spécialisés actualisés :
- pour les engrais (choix du type et de la quantité d'engrais utilisés) : Certificat professionnel (CFC), cours spécialisé ou expérience pratique suffisante.
- pour les produits phytosanitaires et les produits de traitement post-récolte (choix des produits phytosanitaires et décision quant à leur utilisation) : Réussite de l'examen du cours spécialisé correspondant (permis pour l'emploi des produits phytosanitaires).
La preuve de compétence est considérée comme établie, si les produits sont determinés par un conseiller des services cantonaux de vulgarisation ou des entreprises d'engrais/de produits phytosanitaires. Si d'autres conseillers déterminent les produits, la preuve doit être apportée sur la base du permis professionnel.</v>
      </c>
      <c r="D12" s="235" t="s">
        <v>2239</v>
      </c>
      <c r="E12" s="235" t="s">
        <v>2240</v>
      </c>
      <c r="F12" s="42" t="str">
        <f>IF('Audit Info'!$E$1="Deutsch",G12,H12)</f>
        <v>Engrais : formation initiale ou continue en horticulture ou en agriculture ou participation à un cours spécialisé correspondant. En l'absence d'attestation de cours ou de formation, deux ans d'expérience pratique sont exigés.
Protection des plantes : avoir réussi l'examen du cours spécialisé correspondant (permis professionnel).</v>
      </c>
      <c r="G12" s="231" t="s">
        <v>2241</v>
      </c>
      <c r="H12" s="231" t="s">
        <v>2242</v>
      </c>
      <c r="I12" s="225" t="str">
        <f>IF('Audit Info'!$E$1="Deutsch",J12,K12)</f>
        <v>Déclaration globale (voir checkliste Excel)
Certificat professionnel (formation, permis professionnel)
Copie du permis, resp. du certificat
Auditeur : demander la formation, consulter en cas de doute, noter la/les personne(s)</v>
      </c>
      <c r="J12" s="356" t="s">
        <v>3229</v>
      </c>
      <c r="K12" s="231" t="s">
        <v>3230</v>
      </c>
    </row>
    <row r="13" spans="1:11" ht="123" customHeight="1" x14ac:dyDescent="0.2">
      <c r="A13" s="38" t="s">
        <v>2243</v>
      </c>
      <c r="B13" s="236" t="s">
        <v>9</v>
      </c>
      <c r="C13" s="65" t="str">
        <f>IF('Audit Info'!$E$1="Deutsch",D13,E13)</f>
        <v>Pour tous les employés, les justificatifs de formation et d'instruction nécessaires doivent être disponibles pour leurs domaines de responsabilité (date, sujet, instructeur, participant, confirmation de participation/visa).</v>
      </c>
      <c r="D13" s="41" t="s">
        <v>2244</v>
      </c>
      <c r="E13" s="41" t="s">
        <v>2245</v>
      </c>
      <c r="F13" s="42">
        <f>IF('Audit Info'!$E$1="Deutsch",G13,H13)</f>
        <v>0</v>
      </c>
      <c r="G13" s="41"/>
      <c r="H13" s="41"/>
      <c r="I13" s="225" t="str">
        <f>IF('Audit Info'!$E$1="Deutsch",J13,K13)</f>
        <v>Attestations de cours
Instruction des collaborateurs (CL)
Auditeur : vérifier à l'aide d'un collaborateur interrogé, noter l'exemple</v>
      </c>
      <c r="J13" s="359" t="s">
        <v>3104</v>
      </c>
      <c r="K13" s="41" t="s">
        <v>3105</v>
      </c>
    </row>
    <row r="14" spans="1:11" ht="229.5" x14ac:dyDescent="0.2">
      <c r="A14" s="237" t="s">
        <v>2246</v>
      </c>
      <c r="B14" s="236" t="s">
        <v>9</v>
      </c>
      <c r="C14" s="65" t="str">
        <f>IF('Audit Info'!$E$1="Deutsch",D14,E14)</f>
        <v xml:space="preserve">Tous les employés, y compris les propriétaires et les chefs d'entreprise, sont formés aux procédures de santé et de sécurité et aux instructions d'hygiène.
Les formations doivent être répétées chaque année ou complétées en cas de nouvelles conditions (nouvelles procédures, nouveaux appareils, acquisition de nouvelles activités, etc.) et confirmées par les participants (liste de présence). 
Les formations peuvent également être organisées en interne. </v>
      </c>
      <c r="D14" s="238" t="s">
        <v>2247</v>
      </c>
      <c r="E14" s="41" t="s">
        <v>2248</v>
      </c>
      <c r="F14" s="42">
        <f>IF('Audit Info'!$E$1="Deutsch",G14,H14)</f>
        <v>0</v>
      </c>
      <c r="G14" s="41"/>
      <c r="H14" s="41"/>
      <c r="I14" s="225" t="str">
        <f>IF('Audit Info'!$E$1="Deutsch",J14,K14)</f>
        <v>Attestations de cours
Instruction des collaborateurs (CL)
Auditeur : Interroger les employés lors de la visite, noter les noms</v>
      </c>
      <c r="J14" s="359" t="s">
        <v>3106</v>
      </c>
      <c r="K14" s="41" t="s">
        <v>3107</v>
      </c>
    </row>
    <row r="15" spans="1:11" ht="255" x14ac:dyDescent="0.2">
      <c r="A15" s="229" t="s">
        <v>2249</v>
      </c>
      <c r="B15" s="230" t="s">
        <v>5</v>
      </c>
      <c r="C15" s="65" t="str">
        <f>IF('Audit Info'!$E$1="Deutsch",D15,E15)</f>
        <v xml:space="preserve">Pour tous les collaborateurs qui :
- utilisent des produits phytosanitaires, des herbicides, des biocides, des produits chimiques, des produits de désinfection ou d'autres substances dangereuses,
- travaillent avec des machines ou des appareils dangereux nécessitant une formation technique spécifique,
- travaillent en hauteur
il est possible de documenter à l'aide d'attestations de participation ou de listes de présence signées qu'ils ont reçu des instructions ou que les programmes de formation exigés ont été effectués. </v>
      </c>
      <c r="D15" s="231" t="s">
        <v>2250</v>
      </c>
      <c r="E15" s="239" t="s">
        <v>2251</v>
      </c>
      <c r="F15" s="42" t="str">
        <f>IF('Audit Info'!$E$1="Deutsch",G15,H15)</f>
        <v>Produits phytosanitaires : formation ou formation continue en horticulture ou en agriculture ou participation au cours professionnel correspondant. S'il n'y a pas de justificatif de cours ou de formation, une expérience pratique de 2 ans est exigée.
Exemples d'appareils dangereux : machines avec des parties mobiles, chariots élévateurs, tracteurs. De telles machines doivent être utilisées par une personne formée en conséquence et un examen de cariste est exigé pour les conducteurs de chariots élévateurs.</v>
      </c>
      <c r="G15" s="231" t="s">
        <v>417</v>
      </c>
      <c r="H15" s="239" t="s">
        <v>418</v>
      </c>
      <c r="I15" s="225" t="str">
        <f>IF('Audit Info'!$E$1="Deutsch",J15,K15)</f>
        <v>Instruction des collaborateurs (CL)</v>
      </c>
      <c r="J15" s="357" t="s">
        <v>3231</v>
      </c>
      <c r="K15" s="358" t="s">
        <v>3232</v>
      </c>
    </row>
    <row r="16" spans="1:11" ht="140.25" x14ac:dyDescent="0.2">
      <c r="A16" s="229" t="s">
        <v>2252</v>
      </c>
      <c r="B16" s="236" t="s">
        <v>9</v>
      </c>
      <c r="C16" s="65" t="str">
        <f>IF('Audit Info'!$E$1="Deutsch",D16,E16)</f>
        <v>Au moins une personne pour 50 employés ayant une formation en premiers secours est présente lors des travaux dans les champs et sur les lignes de tri et d'emballage. Il peut s'agir de personnes ayant obtenu leur permis de conduire au cours des cinq dernières années ou ayant suivi un cours de secourisme.</v>
      </c>
      <c r="D16" s="41" t="s">
        <v>3003</v>
      </c>
      <c r="E16" s="41" t="s">
        <v>2253</v>
      </c>
      <c r="F16" s="42" t="str">
        <f>IF('Audit Info'!$E$1="Deutsch",G16,H16)</f>
        <v>Les personnes disposant d'un permis de conduire fédéral (cours de remiers secours) sont considérées comme formées. Questions orales dans l'exploitation.</v>
      </c>
      <c r="G16" s="41" t="s">
        <v>2254</v>
      </c>
      <c r="H16" s="240" t="s">
        <v>2255</v>
      </c>
      <c r="I16" s="225" t="str">
        <f>IF('Audit Info'!$E$1="Deutsch",J16,K16)</f>
        <v xml:space="preserve">Auditeur : Questionnement oral, comparer et noter le nombre de personnes formées avec le nombre d'employés.
</v>
      </c>
      <c r="J16" s="359" t="s">
        <v>3233</v>
      </c>
      <c r="K16" s="41" t="s">
        <v>3234</v>
      </c>
    </row>
    <row r="17" spans="1:11" ht="15" x14ac:dyDescent="0.2">
      <c r="A17" s="226" t="s">
        <v>176</v>
      </c>
      <c r="B17" s="226"/>
      <c r="C17" s="65" t="str">
        <f>IF('Audit Info'!$E$1="Deutsch",D17,E17)</f>
        <v>1.4 Exigences des clients</v>
      </c>
      <c r="D17" s="227" t="s">
        <v>2256</v>
      </c>
      <c r="E17" s="227" t="s">
        <v>2257</v>
      </c>
      <c r="F17" s="42">
        <f>IF('Audit Info'!$E$1="Deutsch",G17,H17)</f>
        <v>0</v>
      </c>
      <c r="G17" s="228"/>
      <c r="H17" s="228"/>
      <c r="I17" s="225">
        <f>IF('Audit Info'!$E$1="Deutsch",J17,K17)</f>
        <v>0</v>
      </c>
      <c r="J17" s="354"/>
      <c r="K17" s="355"/>
    </row>
    <row r="18" spans="1:11" ht="140.25" x14ac:dyDescent="0.2">
      <c r="A18" s="241" t="s">
        <v>2258</v>
      </c>
      <c r="B18" s="236" t="s">
        <v>9</v>
      </c>
      <c r="C18" s="65" t="str">
        <f>IF('Audit Info'!$E$1="Deutsch",D18,E18)</f>
        <v xml:space="preserve">Des conventions écrites peuvent être présentées, pour autant qu'il existe des accords sur les exigences de qualité entre l'acheteur et le producteur. Le producteur doit prouver qu'il respecte les exigences de qualité convenues ou, au moins, usuelles dans la branche. </v>
      </c>
      <c r="D18" s="242" t="s">
        <v>2259</v>
      </c>
      <c r="E18" s="243" t="s">
        <v>2260</v>
      </c>
      <c r="F18" s="42" t="str">
        <f>IF('Audit Info'!$E$1="Deutsch",G18,H18)</f>
        <v xml:space="preserve">S'il existe des accords spécifiques à l'entreprise avec l'acheteur et si ceux-ci vont au-delà des exigences habituelles de la branche, ils doivent être présentés. </v>
      </c>
      <c r="G18" s="242" t="s">
        <v>2261</v>
      </c>
      <c r="H18" s="242" t="s">
        <v>2262</v>
      </c>
      <c r="I18" s="225" t="str">
        <f>IF('Audit Info'!$E$1="Deutsch",J18,K18)</f>
        <v>Lettre type_Directives de l‘acheteur
Auditeur : questionnement oral. Consulter les accords des acheteurs, s'ils existent, et vérifier qu'ils sont respectées.</v>
      </c>
      <c r="J18" s="360" t="s">
        <v>3108</v>
      </c>
      <c r="K18" s="361" t="s">
        <v>3109</v>
      </c>
    </row>
    <row r="19" spans="1:11" ht="15" x14ac:dyDescent="0.2">
      <c r="A19" s="226" t="s">
        <v>2263</v>
      </c>
      <c r="B19" s="226"/>
      <c r="C19" s="65" t="str">
        <f>IF('Audit Info'!$E$1="Deutsch",D19,E19)</f>
        <v>1.5 Rappel et retrait</v>
      </c>
      <c r="D19" s="227" t="s">
        <v>2264</v>
      </c>
      <c r="E19" s="227" t="s">
        <v>2265</v>
      </c>
      <c r="F19" s="42">
        <f>IF('Audit Info'!$E$1="Deutsch",G19,H19)</f>
        <v>0</v>
      </c>
      <c r="G19" s="228"/>
      <c r="H19" s="228"/>
      <c r="I19" s="225">
        <f>IF('Audit Info'!$E$1="Deutsch",J19,K19)</f>
        <v>0</v>
      </c>
      <c r="J19" s="354"/>
      <c r="K19" s="355"/>
    </row>
    <row r="20" spans="1:11" ht="165" customHeight="1" x14ac:dyDescent="0.2">
      <c r="A20" s="229" t="s">
        <v>2266</v>
      </c>
      <c r="B20" s="244" t="s">
        <v>9</v>
      </c>
      <c r="C20" s="65" t="str">
        <f>IF('Audit Info'!$E$1="Deutsch",D20,E20)</f>
        <v>L'entreprise dispose d'une procédure pour le rappel ou le retrait de produits du marché, qui comprend les aspects suivants :
- les causes possibles qui peuvent déclencher un rappel ou un retrait
- personne responsable au sein de l'entreprise qui prend la décision
- mécanisme de communication aux acheteurs (y compris une liste des personnes de contact avec numéro de téléphone et e-mail des acheteurs)
- méthodes de comparaison des stocks du lot concerné.</v>
      </c>
      <c r="D20" s="41" t="s">
        <v>2267</v>
      </c>
      <c r="E20" s="41" t="s">
        <v>2268</v>
      </c>
      <c r="F20" s="42" t="str">
        <f>IF('Audit Info'!$E$1="Deutsch",G20,H20)</f>
        <v>Il n'est pas nécessaire d'effectuer un test annuel.</v>
      </c>
      <c r="G20" s="41" t="s">
        <v>2269</v>
      </c>
      <c r="H20" s="41" t="s">
        <v>2270</v>
      </c>
      <c r="I20" s="225" t="str">
        <f>IF('Audit Info'!$E$1="Deutsch",J20,K20)</f>
        <v>Procédure pour le rappel des marchandises (RL)
Auditeur : vérifier si la procédure est complète</v>
      </c>
      <c r="J20" s="362" t="s">
        <v>3110</v>
      </c>
      <c r="K20" s="363" t="s">
        <v>3111</v>
      </c>
    </row>
    <row r="21" spans="1:11" s="225" customFormat="1" ht="51" x14ac:dyDescent="0.2">
      <c r="A21" s="37" t="s">
        <v>180</v>
      </c>
      <c r="B21" s="37"/>
      <c r="C21" s="65" t="str">
        <f>IF('Audit Info'!$E$1="Deutsch",D21,E21)</f>
        <v>2. MATÉRIEL DE REPRODUCTION (PLANTS, SEMENCES ET PORTE-GREFFE)</v>
      </c>
      <c r="D21" s="223" t="s">
        <v>181</v>
      </c>
      <c r="E21" s="223" t="s">
        <v>2905</v>
      </c>
      <c r="F21" s="42">
        <f>IF('Audit Info'!$E$1="Deutsch",G21,H21)</f>
        <v>0</v>
      </c>
      <c r="G21" s="224"/>
      <c r="H21" s="224"/>
      <c r="I21" s="225">
        <f>IF('Audit Info'!$E$1="Deutsch",J21,K21)</f>
        <v>0</v>
      </c>
      <c r="J21" s="364"/>
      <c r="K21" s="353"/>
    </row>
    <row r="22" spans="1:11" ht="15" x14ac:dyDescent="0.2">
      <c r="A22" s="226" t="s">
        <v>182</v>
      </c>
      <c r="B22" s="226"/>
      <c r="C22" s="65" t="str">
        <f>IF('Audit Info'!$E$1="Deutsch",D22,E22)</f>
        <v>2.1 Durée de culture dans l'exploitation</v>
      </c>
      <c r="D22" s="227" t="s">
        <v>2271</v>
      </c>
      <c r="E22" s="227" t="s">
        <v>2869</v>
      </c>
      <c r="F22" s="42">
        <f>IF('Audit Info'!$E$1="Deutsch",G22,H22)</f>
        <v>0</v>
      </c>
      <c r="G22" s="228"/>
      <c r="H22" s="228"/>
      <c r="I22" s="225">
        <f>IF('Audit Info'!$E$1="Deutsch",J22,K22)</f>
        <v>0</v>
      </c>
      <c r="J22" s="354"/>
      <c r="K22" s="355"/>
    </row>
    <row r="23" spans="1:11" ht="340.5" customHeight="1" x14ac:dyDescent="0.2">
      <c r="A23" s="38" t="s">
        <v>183</v>
      </c>
      <c r="B23" s="230" t="s">
        <v>5</v>
      </c>
      <c r="C23" s="65" t="str">
        <f>IF('Audit Info'!$E$1="Deutsch",D23,E23)</f>
        <v xml:space="preserve">Lors de l'achat de boutures et de plantons non-certifiés (Swiss GAP ou GLOBAL G.A.P), les exigences suivantes sont prises en compte pour pouvoir commercialiser les cultures en tant que SwissGAP:
- les cultures doivent être cultivées pendant au moins 3 mois dans une exploitation SwissGAP.
- lorsque la phase végétative (depuis le semis resp. la mise en terre des boutures) est plus courte que 3 mois, au moins les deux tiers de la phase végétative doivent avoir lieux dans une exploitation SwissGAP.
- pour les fleurs, les caractéristiques typiques de la plante (p.ex. floraison, taille) doivent être formées dans l'exploitation SwissGAP.
- Pour les bulbes de fleurs (p.ex. tulipes), le matériel de multiplication doit déjà être certifié pour que le produit soit autorisé à être vendu comme produit certifié SwissGAP.   </v>
      </c>
      <c r="D23" s="231" t="s">
        <v>3151</v>
      </c>
      <c r="E23" s="231" t="s">
        <v>2272</v>
      </c>
      <c r="F23" s="42" t="str">
        <f>IF('Audit Info'!$E$1="Deutsch",G23,H23)</f>
        <v>L'achat de matériel de multiplication non-certifié ne compte pas comme propriété parallèle.
Le temps de culture dans l'exploitation sera vérifié au moyen d'exemples. Le fournisseur (Producteur du matériel de multiplication ou commerçant) doit pouvoir attester du respect de la licence existante  ou d'une certification GLOBAL G.A.P.</v>
      </c>
      <c r="G23" s="231" t="s">
        <v>184</v>
      </c>
      <c r="H23" s="231" t="s">
        <v>185</v>
      </c>
      <c r="I23" s="225" t="str">
        <f>IF('Audit Info'!$E$1="Deutsch",J23,K23)</f>
        <v>Bulletins de livraison de matériel de multiplication év. certificats phytosanitaires 
Auditeur: vérifier les documents, décrire la durée de culture dans l'entreprise à l'aide d'un exemple</v>
      </c>
      <c r="J23" s="357" t="s">
        <v>2273</v>
      </c>
      <c r="K23" s="358" t="s">
        <v>2274</v>
      </c>
    </row>
    <row r="24" spans="1:11" ht="25.5" x14ac:dyDescent="0.2">
      <c r="A24" s="39" t="s">
        <v>186</v>
      </c>
      <c r="B24" s="39"/>
      <c r="C24" s="65" t="str">
        <f>IF('Audit Info'!$E$1="Deutsch",D24,E24)</f>
        <v>2.2 Matériel de multiplication acheté</v>
      </c>
      <c r="D24" s="245" t="s">
        <v>2275</v>
      </c>
      <c r="E24" s="245" t="s">
        <v>2276</v>
      </c>
      <c r="F24" s="42">
        <f>IF('Audit Info'!$E$1="Deutsch",G24,H24)</f>
        <v>0</v>
      </c>
      <c r="G24" s="246"/>
      <c r="H24" s="246"/>
      <c r="I24" s="225">
        <f>IF('Audit Info'!$E$1="Deutsch",J24,K24)</f>
        <v>0</v>
      </c>
      <c r="J24" s="365"/>
      <c r="K24" s="366"/>
    </row>
    <row r="25" spans="1:11" ht="133.5" customHeight="1" x14ac:dyDescent="0.2">
      <c r="A25" s="38" t="s">
        <v>187</v>
      </c>
      <c r="B25" s="230" t="s">
        <v>5</v>
      </c>
      <c r="C25" s="65" t="str">
        <f>IF('Audit Info'!$E$1="Deutsch",D25,E25)</f>
        <v>Pour les semences et le matériel de multiplication achetés, des passeports phytosanitaires, des certificats, des emballages vides, des factures, etc. sont disponibles, contenant des informations sur le nom de la variété, le numéro de lot et le fournisseur et, le cas échéant, sur la qualité des semences (p. ex. capacité de germination, pureté variétale, santé).
L'acquisition de matériel de multiplication auprès d'entreprises certifiées SwissGAP ou GLOBALG.A.P. est également considéré comme une preuve.</v>
      </c>
      <c r="D25" s="247" t="s">
        <v>2277</v>
      </c>
      <c r="E25" s="247" t="s">
        <v>2278</v>
      </c>
      <c r="F25" s="42" t="str">
        <f>IF('Audit Info'!$E$1="Deutsch",G25,H25)</f>
        <v>Conserver les passeports phytosanitaires, certificats des plants, emballages vides et factures.
Vérifier l'assortiment au moyen de la liste des variétés de la branche.</v>
      </c>
      <c r="G25" s="235" t="s">
        <v>192</v>
      </c>
      <c r="H25" s="235" t="s">
        <v>193</v>
      </c>
      <c r="I25" s="225" t="str">
        <f>IF('Audit Info'!$E$1="Deutsch",J25,K25)</f>
        <v>Passeport phytosanitaire (KO)
év. certificats de fournisseurs
Auditeur : Contrôler les documents/emballages</v>
      </c>
      <c r="J25" s="367" t="s">
        <v>3112</v>
      </c>
      <c r="K25" s="368" t="s">
        <v>3113</v>
      </c>
    </row>
    <row r="26" spans="1:11" ht="242.25" customHeight="1" x14ac:dyDescent="0.2">
      <c r="A26" s="38" t="s">
        <v>188</v>
      </c>
      <c r="B26" s="230" t="s">
        <v>5</v>
      </c>
      <c r="C26" s="65" t="str">
        <f>IF('Audit Info'!$E$1="Deutsch",D26,E26)</f>
        <v>Sur demande, le producteur peut prouver, en plus des exigences du point 2.2.1, que le matériel de multiplication acquis au cours des 24 derniers mois l'a été en conformité avec les droits de propriété intellectuelle nationaux.</v>
      </c>
      <c r="D26" s="235" t="s">
        <v>2279</v>
      </c>
      <c r="E26" s="235" t="s">
        <v>3357</v>
      </c>
      <c r="F26" s="42" t="str">
        <f>IF('Audit Info'!$E$1="Deutsch",G26,H26)</f>
        <v>Remarque : la base de données PLUTO de l'UPOV (https://www.upov.int/pluto/fr) et le Variety Finder pour la recherche de variétés sur le site Web de l'Office communautaire des variétés végétales (OCVV) (https://cpvo.europa.eu/en/applications-and-examinations/cpvo-variety-finder) répertorient toutes les variétés dans le monde, y compris leurs données d'enregistrement et les données relatives à la protection de la propriété intellectuelle par variété et par pays.</v>
      </c>
      <c r="G26" s="235" t="s">
        <v>2280</v>
      </c>
      <c r="H26" s="235" t="s">
        <v>2281</v>
      </c>
      <c r="I26" s="225" t="str">
        <f>IF('Audit Info'!$E$1="Deutsch",J26,K26)</f>
        <v>Déclaration du fournisseur
Auditeur : Contrôler les documents/emballages</v>
      </c>
      <c r="J26" s="367" t="s">
        <v>3235</v>
      </c>
      <c r="K26" s="368" t="s">
        <v>3236</v>
      </c>
    </row>
    <row r="27" spans="1:11" ht="189" customHeight="1" x14ac:dyDescent="0.2">
      <c r="A27" s="38" t="s">
        <v>189</v>
      </c>
      <c r="B27" s="236" t="s">
        <v>9</v>
      </c>
      <c r="C27" s="65" t="str">
        <f>IF('Audit Info'!$E$1="Deutsch",D27,E27)</f>
        <v>Des informations sont disponibles (enregistrements reçus/emballages des semences) concernant les produits utilisés pour les traitements de semences achetées ou de plants au stade végétatif (imprégnation, enrobage, etc.) effectués par le fournisseur. 
Pas applicable (N/A) pour les cultures pérennes.</v>
      </c>
      <c r="D27" s="248" t="s">
        <v>2282</v>
      </c>
      <c r="E27" s="41" t="s">
        <v>196</v>
      </c>
      <c r="F27" s="42" t="str">
        <f>IF('Audit Info'!$E$1="Deutsch",G27,H27)</f>
        <v>Conserver les emballages jusqu'au prochain contrôle. S'il y a uniquement des cultures pérennes certifiées, le point n'est pas applicable.</v>
      </c>
      <c r="G27" s="248" t="s">
        <v>195</v>
      </c>
      <c r="H27" s="41" t="s">
        <v>197</v>
      </c>
      <c r="I27" s="225" t="str">
        <f>IF('Audit Info'!$E$1="Deutsch",J27,K27)</f>
        <v>Auditeur : Contrôler les documents/emballages</v>
      </c>
      <c r="J27" s="362" t="s">
        <v>3114</v>
      </c>
      <c r="K27" s="363" t="s">
        <v>3115</v>
      </c>
    </row>
    <row r="28" spans="1:11" ht="15" x14ac:dyDescent="0.2">
      <c r="A28" s="226" t="s">
        <v>190</v>
      </c>
      <c r="B28" s="226"/>
      <c r="C28" s="65" t="str">
        <f>IF('Audit Info'!$E$1="Deutsch",D28,E28)</f>
        <v>2.3 Propre multiplication</v>
      </c>
      <c r="D28" s="249" t="s">
        <v>2283</v>
      </c>
      <c r="E28" s="249" t="s">
        <v>2870</v>
      </c>
      <c r="F28" s="42">
        <f>IF('Audit Info'!$E$1="Deutsch",G28,H28)</f>
        <v>0</v>
      </c>
      <c r="G28" s="246"/>
      <c r="H28" s="246"/>
      <c r="I28" s="225">
        <f>IF('Audit Info'!$E$1="Deutsch",J28,K28)</f>
        <v>0</v>
      </c>
      <c r="J28" s="365"/>
      <c r="K28" s="366"/>
    </row>
    <row r="29" spans="1:11" ht="226.5" customHeight="1" x14ac:dyDescent="0.2">
      <c r="A29" s="38" t="s">
        <v>191</v>
      </c>
      <c r="B29" s="236" t="s">
        <v>9</v>
      </c>
      <c r="C29" s="65" t="str">
        <f>IF('Audit Info'!$E$1="Deutsch",D29,E29)</f>
        <v>Pour surveiller la santé des plants autoproduits, des tournées de contrôle sont effectuées selon une procédure écrite pour détecter les signes visibles de ravageurs et de maladies, et toute présence constatée est documentée. Les cultures ont été déclarées pour le contrôle du passeport phytosanitaire.</v>
      </c>
      <c r="D29" s="250" t="s">
        <v>2284</v>
      </c>
      <c r="E29" s="41" t="s">
        <v>2285</v>
      </c>
      <c r="F29" s="42" t="str">
        <f>IF('Audit Info'!$E$1="Deutsch",G29,H29)</f>
        <v xml:space="preserve">Les cultures peuvent être rassemblées en groupes de produits pour les visites de contrôle. Une procédure écrite doit documenter la manière dont les visites de contrôle sont effectuées (fréquence, objet du contrôle, etc.). Toute contamination constatée doit être documentée. 
</v>
      </c>
      <c r="G29" s="248" t="s">
        <v>3399</v>
      </c>
      <c r="H29" s="41" t="s">
        <v>3400</v>
      </c>
      <c r="I29" s="225" t="str">
        <f>IF('Audit Info'!$E$1="Deutsch",J29,K29)</f>
        <v>Surveillance de l’état sanitaire des plants autoproduits (RL)
Surveillance ravageurs et maladies (FO)
Auditeur : vérifier les procédures &amp; éventuellement les enregistrements</v>
      </c>
      <c r="J29" s="362" t="s">
        <v>3237</v>
      </c>
      <c r="K29" s="363" t="s">
        <v>3238</v>
      </c>
    </row>
    <row r="30" spans="1:11" ht="127.5" x14ac:dyDescent="0.2">
      <c r="A30" s="38" t="s">
        <v>194</v>
      </c>
      <c r="B30" s="236" t="s">
        <v>9</v>
      </c>
      <c r="C30" s="65" t="str">
        <f>IF('Audit Info'!$E$1="Deutsch",D30,E30)</f>
        <v>Les traitements phytosanitaires appliqués durant la période de croissance sur les plants et semences destinés à l'autoproduction doivent être documentés et comporter les mêmes enregistrements qu'au chapitre sur la lutte phytosanitaire (ch. 8.2).
Non applicable pour les cultures pérennes.</v>
      </c>
      <c r="D30" s="41" t="s">
        <v>2286</v>
      </c>
      <c r="E30" s="251" t="s">
        <v>2287</v>
      </c>
      <c r="F30" s="42" t="str">
        <f>IF('Audit Info'!$E$1="Deutsch",G30,H30)</f>
        <v>Seulement en cas d'autoproduction.</v>
      </c>
      <c r="G30" s="41" t="s">
        <v>200</v>
      </c>
      <c r="H30" s="251" t="s">
        <v>201</v>
      </c>
      <c r="I30" s="225" t="str">
        <f>IF('Audit Info'!$E$1="Deutsch",J30,K30)</f>
        <v>Journal des cultures (FO)
Auditeur : vérifier les enregistrements et, le cas échéant, documenter une application</v>
      </c>
      <c r="J30" s="362" t="s">
        <v>3239</v>
      </c>
      <c r="K30" s="363" t="s">
        <v>3240</v>
      </c>
    </row>
    <row r="31" spans="1:11" s="225" customFormat="1" ht="38.25" x14ac:dyDescent="0.2">
      <c r="A31" s="40" t="s">
        <v>205</v>
      </c>
      <c r="B31" s="40"/>
      <c r="C31" s="65" t="str">
        <f>IF('Audit Info'!$E$1="Deutsch",D31,E31)</f>
        <v xml:space="preserve">3. GESTION DU SOL </v>
      </c>
      <c r="D31" s="223" t="s">
        <v>2288</v>
      </c>
      <c r="E31" s="223" t="s">
        <v>2289</v>
      </c>
      <c r="F31" s="42">
        <f>IF('Audit Info'!$E$1="Deutsch",G31,H31)</f>
        <v>0</v>
      </c>
      <c r="G31" s="224"/>
      <c r="H31" s="224"/>
      <c r="I31" s="225">
        <f>IF('Audit Info'!$E$1="Deutsch",J31,K31)</f>
        <v>0</v>
      </c>
      <c r="J31" s="364"/>
      <c r="K31" s="353"/>
    </row>
    <row r="32" spans="1:11" ht="89.25" x14ac:dyDescent="0.2">
      <c r="A32" s="38" t="s">
        <v>206</v>
      </c>
      <c r="B32" s="236" t="s">
        <v>9</v>
      </c>
      <c r="C32" s="65" t="str">
        <f>IF('Audit Info'!$E$1="Deutsch",D32,E32)</f>
        <v>La rotation des cultures annuelles est enregistrée et peut être documentée pour les 5 dernières années.
Seulement applicable aux cultures de plein champ.</v>
      </c>
      <c r="D32" s="252" t="s">
        <v>2290</v>
      </c>
      <c r="E32" s="252" t="s">
        <v>2291</v>
      </c>
      <c r="F32" s="42" t="str">
        <f>IF('Audit Info'!$E$1="Deutsch",G32,H32)</f>
        <v>Pour les cultures en plein champ, les cultures précédentes peuvent être prouvées p.ex à l'aide du journal des parcelles ou du plan d'occupation.</v>
      </c>
      <c r="G32" s="252" t="s">
        <v>203</v>
      </c>
      <c r="H32" s="252" t="s">
        <v>204</v>
      </c>
      <c r="I32" s="225" t="str">
        <f>IF('Audit Info'!$E$1="Deutsch",J32,K32)</f>
        <v>Journal des cultures (FO)
Auditeur: vérifier les enregistrements</v>
      </c>
      <c r="J32" s="369" t="s">
        <v>3241</v>
      </c>
      <c r="K32" s="252" t="s">
        <v>3242</v>
      </c>
    </row>
    <row r="33" spans="1:11" ht="102" x14ac:dyDescent="0.2">
      <c r="A33" s="38" t="s">
        <v>208</v>
      </c>
      <c r="B33" s="236" t="s">
        <v>9</v>
      </c>
      <c r="C33" s="65" t="str">
        <f>IF('Audit Info'!$E$1="Deutsch",D33,E33)</f>
        <v>Les techniques du travail du sol utilisées préservent la structure du sol et minimisent le compactage du sol (par ex. utilisation de racines profondes, drainage, pression des pneus adaptée, etc)..</v>
      </c>
      <c r="D33" s="252" t="s">
        <v>2292</v>
      </c>
      <c r="E33" s="252" t="s">
        <v>2293</v>
      </c>
      <c r="F33" s="42" t="str">
        <f>IF('Audit Info'!$E$1="Deutsch",G33,H33)</f>
        <v xml:space="preserve">Ce point n'est pas applicable pour les cultures sous serres.
Des compactages du sol graves sont à contester.
</v>
      </c>
      <c r="G33" s="252" t="s">
        <v>214</v>
      </c>
      <c r="H33" s="252" t="s">
        <v>2294</v>
      </c>
      <c r="I33" s="225" t="str">
        <f>IF('Audit Info'!$E$1="Deutsch",J33,K33)</f>
        <v>Auditeur: questionnement oral, contrôle visuel</v>
      </c>
      <c r="J33" s="369" t="s">
        <v>2295</v>
      </c>
      <c r="K33" s="252" t="s">
        <v>2296</v>
      </c>
    </row>
    <row r="34" spans="1:11" ht="91.5" customHeight="1" x14ac:dyDescent="0.2">
      <c r="A34" s="38" t="s">
        <v>2297</v>
      </c>
      <c r="B34" s="236" t="s">
        <v>9</v>
      </c>
      <c r="C34" s="65" t="str">
        <f>IF('Audit Info'!$E$1="Deutsch",D34,E34)</f>
        <v>Il n'y a pas de signes visibles d'érosion du sol et/ou des mesures sont prises pour éviter l'érosion du sol, comme l'ensemencement d'herbe ou d'engrais vert, la couverture du sol avec un matériel mulch aproprié ou à l'aide de haies.</v>
      </c>
      <c r="D34" s="248" t="s">
        <v>2298</v>
      </c>
      <c r="E34" s="250" t="s">
        <v>2299</v>
      </c>
      <c r="F34" s="42" t="str">
        <f>IF('Audit Info'!$E$1="Deutsch",G34,H34)</f>
        <v>Ce point n'est pas applicable pour les cultures sous serres.
Contrôle visuel dans les champs des semis, engrais verts et haies.</v>
      </c>
      <c r="G34" s="41" t="s">
        <v>2300</v>
      </c>
      <c r="H34" s="251" t="s">
        <v>3027</v>
      </c>
      <c r="I34" s="225" t="str">
        <f>IF('Audit Info'!$E$1="Deutsch",J34,K34)</f>
        <v>Auditeur: questionnement oral, contrôle visuel</v>
      </c>
      <c r="J34" s="369" t="s">
        <v>2295</v>
      </c>
      <c r="K34" s="252" t="s">
        <v>2296</v>
      </c>
    </row>
    <row r="35" spans="1:11" ht="38.25" x14ac:dyDescent="0.2">
      <c r="A35" s="38" t="s">
        <v>2301</v>
      </c>
      <c r="B35" s="253" t="s">
        <v>13</v>
      </c>
      <c r="C35" s="65" t="str">
        <f>IF('Audit Info'!$E$1="Deutsch",D35,E35)</f>
        <v>Les données relatives au semis/à la plantation sont enregistrées.</v>
      </c>
      <c r="D35" s="254" t="s">
        <v>2302</v>
      </c>
      <c r="E35" s="255" t="s">
        <v>2303</v>
      </c>
      <c r="F35" s="42" t="str">
        <f>IF('Audit Info'!$E$1="Deutsch",G35,H35)</f>
        <v>-</v>
      </c>
      <c r="G35" s="255" t="s">
        <v>487</v>
      </c>
      <c r="H35" s="256" t="s">
        <v>487</v>
      </c>
      <c r="I35" s="225" t="str">
        <f>IF('Audit Info'!$E$1="Deutsch",J35,K35)</f>
        <v>Journal des cultures (FO)
Auditeur: vérifier les enregistrements</v>
      </c>
      <c r="J35" s="370" t="s">
        <v>3243</v>
      </c>
      <c r="K35" s="255" t="s">
        <v>3242</v>
      </c>
    </row>
    <row r="36" spans="1:11" ht="76.5" x14ac:dyDescent="0.2">
      <c r="A36" s="241" t="s">
        <v>2304</v>
      </c>
      <c r="B36" s="230" t="s">
        <v>5</v>
      </c>
      <c r="C36" s="65" t="str">
        <f>IF('Audit Info'!$E$1="Deutsch",D36,E36)</f>
        <v>La désinfection chimique du sol est interdite.</v>
      </c>
      <c r="D36" s="231" t="s">
        <v>217</v>
      </c>
      <c r="E36" s="233" t="s">
        <v>218</v>
      </c>
      <c r="F36" s="42" t="str">
        <f>IF('Audit Info'!$E$1="Deutsch",G36,H36)</f>
        <v>-</v>
      </c>
      <c r="G36" s="231" t="s">
        <v>487</v>
      </c>
      <c r="H36" s="234" t="s">
        <v>487</v>
      </c>
      <c r="I36" s="225" t="str">
        <f>IF('Audit Info'!$E$1="Deutsch",J36,K36)</f>
        <v xml:space="preserve">Auditeur : questionnement oral pour savoir si une désinfection chimique du sol a été effectuée.
Contrôle visuel de la présence de produits correspondants, surtout dans l'entrepôt de PPh. </v>
      </c>
      <c r="J36" s="357" t="s">
        <v>2305</v>
      </c>
      <c r="K36" s="358" t="s">
        <v>2306</v>
      </c>
    </row>
    <row r="37" spans="1:11" ht="15.75" x14ac:dyDescent="0.2">
      <c r="A37" s="226" t="s">
        <v>211</v>
      </c>
      <c r="B37" s="226"/>
      <c r="C37" s="65" t="str">
        <f>IF('Audit Info'!$E$1="Deutsch",D37,E37)</f>
        <v>4. SUBSTRATS</v>
      </c>
      <c r="D37" s="223" t="s">
        <v>2307</v>
      </c>
      <c r="E37" s="223" t="s">
        <v>2308</v>
      </c>
      <c r="F37" s="42">
        <f>IF('Audit Info'!$E$1="Deutsch",G37,H37)</f>
        <v>0</v>
      </c>
      <c r="G37" s="246"/>
      <c r="H37" s="246"/>
      <c r="I37" s="225">
        <f>IF('Audit Info'!$E$1="Deutsch",J37,K37)</f>
        <v>0</v>
      </c>
      <c r="J37" s="365"/>
      <c r="K37" s="366"/>
    </row>
    <row r="38" spans="1:11" ht="265.5" customHeight="1" x14ac:dyDescent="0.2">
      <c r="A38" s="241" t="s">
        <v>212</v>
      </c>
      <c r="B38" s="244" t="s">
        <v>9</v>
      </c>
      <c r="C38" s="65" t="str">
        <f>IF('Audit Info'!$E$1="Deutsch",D38,E38)</f>
        <v>La stérilisation chimique des substrats est interdite.
Si les substrats sont réutilisés, ils doivent être stérilisés à la vapeur.</v>
      </c>
      <c r="D38" s="41" t="s">
        <v>2309</v>
      </c>
      <c r="E38" s="41" t="s">
        <v>2310</v>
      </c>
      <c r="F38" s="42">
        <f>IF('Audit Info'!$E$1="Deutsch",G38,H38)</f>
        <v>0</v>
      </c>
      <c r="G38" s="41"/>
      <c r="H38" s="41"/>
      <c r="I38" s="225" t="str">
        <f>IF('Audit Info'!$E$1="Deutsch",J38,K38)</f>
        <v>Auditeur : Questionnement oral pour savoir si une stérilisation chimique des substrats a été effectuée.
Contrôle visuel de la présence de produits correspondants ou de signes visibles de stérilisation chimique sur le site de l'entreprise.</v>
      </c>
      <c r="J38" s="362" t="s">
        <v>3244</v>
      </c>
      <c r="K38" s="363" t="s">
        <v>3245</v>
      </c>
    </row>
    <row r="39" spans="1:11" ht="109.5" customHeight="1" x14ac:dyDescent="0.2">
      <c r="A39" s="241" t="s">
        <v>213</v>
      </c>
      <c r="B39" s="244" t="s">
        <v>9</v>
      </c>
      <c r="C39" s="65" t="str">
        <f>IF('Audit Info'!$E$1="Deutsch",D39,E39)</f>
        <v>La quantité et la date des matériaux utilisés (recyclés) sont documentés. Des factures resp. des bulletins de livraisons sont suffisants. Une non-participation à un programme de recyclage disponible devrait être justifiée. Pas applicable pour les plantes en pot qui sont vendues avec le substrat ou lorsqu'il n'y a pas de déchets de substrat.</v>
      </c>
      <c r="D39" s="41" t="s">
        <v>2311</v>
      </c>
      <c r="E39" s="41" t="s">
        <v>2312</v>
      </c>
      <c r="F39" s="42" t="str">
        <f>IF('Audit Info'!$E$1="Deutsch",G39,H39)</f>
        <v>Si des substrats sont utilisés en dehors de l'exploitation, cela doit pouvoir être démontré grâce aux documents de livraison à l'acheteur. Une utilisation interne est documentée.</v>
      </c>
      <c r="G39" s="41" t="s">
        <v>2313</v>
      </c>
      <c r="H39" s="41" t="s">
        <v>2314</v>
      </c>
      <c r="I39" s="225" t="str">
        <f>IF('Audit Info'!$E$1="Deutsch",J39,K39)</f>
        <v xml:space="preserve">Bulletins de livraison, factures
Auditeur : questionnement oral sur la nature des substrats utilisés, puis sur leur réutilisation ou leur élimination. </v>
      </c>
      <c r="J39" s="362" t="s">
        <v>3246</v>
      </c>
      <c r="K39" s="363" t="s">
        <v>3247</v>
      </c>
    </row>
    <row r="40" spans="1:11" ht="87" customHeight="1" x14ac:dyDescent="0.2">
      <c r="A40" s="241" t="s">
        <v>215</v>
      </c>
      <c r="B40" s="257" t="s">
        <v>5</v>
      </c>
      <c r="C40" s="65" t="str">
        <f>IF('Audit Info'!$E$1="Deutsch",D40,E40)</f>
        <v>Des attestations sont disponibles pour les substrats d'origine naturelle garantissant qu'ils ne proviennent pas de régions naturelles protégées.</v>
      </c>
      <c r="D40" s="258" t="s">
        <v>222</v>
      </c>
      <c r="E40" s="258" t="s">
        <v>224</v>
      </c>
      <c r="F40" s="42" t="str">
        <f>IF('Audit Info'!$E$1="Deutsch",G40,H40)</f>
        <v>Les documents et conventions de livraison sont également considérés comme enregistrements. Une attestation globale du fournisseur est possible.</v>
      </c>
      <c r="G40" s="258" t="s">
        <v>223</v>
      </c>
      <c r="H40" s="258" t="s">
        <v>225</v>
      </c>
      <c r="I40" s="225" t="str">
        <f>IF('Audit Info'!$E$1="Deutsch",J40,K40)</f>
        <v>Confirmations des fournisseurs, bulletins de livraison
Auditeur: vérifier la confirmation</v>
      </c>
      <c r="J40" s="371" t="s">
        <v>3248</v>
      </c>
      <c r="K40" s="372" t="s">
        <v>3249</v>
      </c>
    </row>
    <row r="41" spans="1:11" ht="147.75" customHeight="1" x14ac:dyDescent="0.2">
      <c r="A41" s="241" t="s">
        <v>216</v>
      </c>
      <c r="B41" s="244" t="s">
        <v>9</v>
      </c>
      <c r="C41" s="65" t="str">
        <f>IF('Audit Info'!$E$1="Deutsch",D41,E41)</f>
        <v>Au moins 50% de la quantité de substrats utilisés dans la production sont des alternatives de tourbe renouvelables. L'objectif est de réduire continuellement la quantité de tourbe utilisée et de n'utiliser que de la tourbe provenant de sources responsables.</v>
      </c>
      <c r="D41" s="41" t="s">
        <v>2315</v>
      </c>
      <c r="E41" s="41" t="s">
        <v>2316</v>
      </c>
      <c r="F41" s="42" t="str">
        <f>IF('Audit Info'!$E$1="Deutsch",G41,H41)</f>
        <v>Selon l'accord signé entre JardinSuisse et l'OFEV (Confédération), la branche vise une valeur de 95% de tourbe renouvelable dans les substrats d'ici 2030.
Les bulletins de livraison avec la recette de tous les substrats achetés doivent être présentés à l'auditeur, y compris la quantité respective achetée / an.</v>
      </c>
      <c r="G41" s="41" t="s">
        <v>2317</v>
      </c>
      <c r="H41" s="41" t="s">
        <v>2318</v>
      </c>
      <c r="I41" s="225" t="str">
        <f>IF('Audit Info'!$E$1="Deutsch",J41,K41)</f>
        <v>Auditeur : évaluer à l'aide des documents de livraison des fournisseurs de substrats, noter le % de tourbe alternative dans les substrats.</v>
      </c>
      <c r="J41" s="362" t="s">
        <v>3116</v>
      </c>
      <c r="K41" s="363" t="s">
        <v>2319</v>
      </c>
    </row>
    <row r="42" spans="1:11" s="225" customFormat="1" ht="15.75" x14ac:dyDescent="0.2">
      <c r="A42" s="40" t="s">
        <v>219</v>
      </c>
      <c r="B42" s="40"/>
      <c r="C42" s="65" t="str">
        <f>IF('Audit Info'!$E$1="Deutsch",D42,E42)</f>
        <v>5. FUMURE</v>
      </c>
      <c r="D42" s="223" t="s">
        <v>2320</v>
      </c>
      <c r="E42" s="223" t="s">
        <v>2321</v>
      </c>
      <c r="F42" s="42">
        <f>IF('Audit Info'!$E$1="Deutsch",G42,H42)</f>
        <v>0</v>
      </c>
      <c r="G42" s="224"/>
      <c r="H42" s="224"/>
      <c r="I42" s="225">
        <f>IF('Audit Info'!$E$1="Deutsch",J42,K42)</f>
        <v>0</v>
      </c>
      <c r="J42" s="364"/>
      <c r="K42" s="353"/>
    </row>
    <row r="43" spans="1:11" ht="25.5" x14ac:dyDescent="0.2">
      <c r="A43" s="39" t="s">
        <v>220</v>
      </c>
      <c r="B43" s="39"/>
      <c r="C43" s="65" t="str">
        <f>IF('Audit Info'!$E$1="Deutsch",D43,E43)</f>
        <v>5.1 Besoins et teneur en éléments nutritifs</v>
      </c>
      <c r="D43" s="245" t="s">
        <v>2322</v>
      </c>
      <c r="E43" s="245" t="s">
        <v>2323</v>
      </c>
      <c r="F43" s="42">
        <f>IF('Audit Info'!$E$1="Deutsch",G43,H43)</f>
        <v>0</v>
      </c>
      <c r="G43" s="246"/>
      <c r="H43" s="246"/>
      <c r="I43" s="225">
        <f>IF('Audit Info'!$E$1="Deutsch",J43,K43)</f>
        <v>0</v>
      </c>
      <c r="J43" s="365"/>
      <c r="K43" s="366"/>
    </row>
    <row r="44" spans="1:11" ht="236.25" customHeight="1" x14ac:dyDescent="0.2">
      <c r="A44" s="38" t="s">
        <v>2324</v>
      </c>
      <c r="B44" s="236" t="s">
        <v>9</v>
      </c>
      <c r="C44" s="65" t="str">
        <f>IF('Audit Info'!$E$1="Deutsch",D44,E44)</f>
        <v xml:space="preserve">Le but est la réduction des pertes d'éléments nutritifs.
Les apports d'engrais et la période de fumure s'appuient sur des analyses de sol et de substrat, des mesures de salinité et des normes de fumure (les analyses peuvent être réalisées avec du matériel de l'exploitation ou avec des installations mobiles).
Pour chaque surface récoltée, il faut élaborer une fois un plan de fumure par cycle de culture sur la base des analyses du sol et des substrats. Pour les cultures qui sont récoltées plusieurs fois dans l'année, les calculs doivent avoir lieux dans des intervalles réguliers et justifiés (p. ex. toutes les deux semaines dans un système fermé). </v>
      </c>
      <c r="D44" s="41" t="s">
        <v>2325</v>
      </c>
      <c r="E44" s="41" t="s">
        <v>2326</v>
      </c>
      <c r="F44" s="42" t="str">
        <f>IF('Audit Info'!$E$1="Deutsch",G44,H44)</f>
        <v>Les mesures (analyse des substances nutritives, salinité) permettent de choisir la fumure et les corrections à amener. A la place d'un plan de fumure, la fumure peut être adaptée en fonction des besoins à l'aide de mesures de contrôle régulières (analyse des substances nutritives, salinité).</v>
      </c>
      <c r="G44" s="41" t="s">
        <v>3401</v>
      </c>
      <c r="H44" s="41" t="s">
        <v>3402</v>
      </c>
      <c r="I44" s="225" t="str">
        <f>IF('Audit Info'!$E$1="Deutsch",J44,K44)</f>
        <v>DBF / Tableaux 
Résultats des analyses, des mesures
Plan de fumure
Auditeur : Questionnement oral, vérification des enregistrements/mesures</v>
      </c>
      <c r="J44" s="359" t="s">
        <v>2327</v>
      </c>
      <c r="K44" s="41" t="s">
        <v>2328</v>
      </c>
    </row>
    <row r="45" spans="1:11" ht="89.25" x14ac:dyDescent="0.2">
      <c r="A45" s="38" t="s">
        <v>2329</v>
      </c>
      <c r="B45" s="236" t="s">
        <v>9</v>
      </c>
      <c r="C45" s="65" t="str">
        <f>IF('Audit Info'!$E$1="Deutsch",D45,E45)</f>
        <v xml:space="preserve">Les teneurs en substances nutritives (NPK) des engrais  appliqués (engrais minéral, compost, fumier, lisier) sont connues de manière avérée. </v>
      </c>
      <c r="D45" s="41" t="s">
        <v>2330</v>
      </c>
      <c r="E45" s="41" t="s">
        <v>2331</v>
      </c>
      <c r="F45" s="42" t="str">
        <f>IF('Audit Info'!$E$1="Deutsch",G45,H45)</f>
        <v>Valeurs standards, indication du fabricant/fournisseur ou analyses</v>
      </c>
      <c r="G45" s="260" t="s">
        <v>2332</v>
      </c>
      <c r="H45" s="261" t="s">
        <v>2333</v>
      </c>
      <c r="I45" s="225" t="str">
        <f>IF('Audit Info'!$E$1="Deutsch",J45,K45)</f>
        <v>DBF / Tableaux 
Analyses de la teneur en éléments nutritifs
Plan de fertilisation
Auditeur : surtout pour les engrais organiques, vérifier comment la teneur est connue.</v>
      </c>
      <c r="J45" s="373" t="s">
        <v>2334</v>
      </c>
      <c r="K45" s="374" t="s">
        <v>2335</v>
      </c>
    </row>
    <row r="46" spans="1:11" ht="89.25" x14ac:dyDescent="0.2">
      <c r="A46" s="38" t="s">
        <v>2336</v>
      </c>
      <c r="B46" s="236" t="s">
        <v>9</v>
      </c>
      <c r="C46" s="65" t="str">
        <f>IF('Audit Info'!$E$1="Deutsch",D46,E46)</f>
        <v>Les teneurs en métaux lourds des engrais anorganiques achetés peuvent être démontrées par des valeurs de référence ou par les indications du fournisseur.</v>
      </c>
      <c r="D46" s="41" t="s">
        <v>2337</v>
      </c>
      <c r="E46" s="41" t="s">
        <v>2338</v>
      </c>
      <c r="F46" s="42" t="str">
        <f>IF('Audit Info'!$E$1="Deutsch",G46,H46)</f>
        <v>Ce point est considéré comme rempli pour les engrais du commerce avec une autorisation en Suisse.</v>
      </c>
      <c r="G46" s="41" t="s">
        <v>2339</v>
      </c>
      <c r="H46" s="41" t="s">
        <v>2340</v>
      </c>
      <c r="I46" s="225" t="str">
        <f>IF('Audit Info'!$E$1="Deutsch",J46,K46)</f>
        <v>Bulletins de livraison, étiquetage des sacs / Emballages
Auditeur: contrôle visuel</v>
      </c>
      <c r="J46" s="362" t="s">
        <v>2341</v>
      </c>
      <c r="K46" s="363" t="s">
        <v>2342</v>
      </c>
    </row>
    <row r="47" spans="1:11" ht="201" customHeight="1" x14ac:dyDescent="0.2">
      <c r="A47" s="38" t="s">
        <v>2343</v>
      </c>
      <c r="B47" s="236" t="s">
        <v>9</v>
      </c>
      <c r="C47" s="65" t="str">
        <f>IF('Audit Info'!$E$1="Deutsch",D47,E47)</f>
        <v>Avant l'épandage d'engrais organiques (p. ex. compost, substrats issus d'installations de biogaz, etc.), une analyse des risques a été réalisée, qui inclut les dangers potentiels suivants : Type d'engrais organique, méthode de production, mauvaises herbes / graines indésirables, contaminations microbiologiques (agents pathogènes d'origine végétale et humaine), teneur en métaux lourds, moment et mode d'épandage.
Si tous les engrais organiques proviennent de fabricants certifiés (c'est-à-dire que l'engrais convient à toutes les cultures), il n'est pas nécessaire de procéder à une analyse des risques spécifique.</v>
      </c>
      <c r="D47" s="250" t="s">
        <v>2344</v>
      </c>
      <c r="E47" s="250" t="s">
        <v>2345</v>
      </c>
      <c r="F47" s="42" t="str">
        <f>IF('Audit Info'!$E$1="Deutsch",G47,H47)</f>
        <v>Pour chaque engrais organique la check-liste d'analyse des risques engrais organique doit être remplie. Pour les nouveaux fournisseurs ou lors d'autres changements, l'analyse des risques doit être réactualisée.
Si l'engrais organique est acheté auprès de producteurs certifiés, ce point est considéré comme rempli.</v>
      </c>
      <c r="G47" s="248" t="s">
        <v>2346</v>
      </c>
      <c r="H47" s="248" t="s">
        <v>2347</v>
      </c>
      <c r="I47" s="225" t="str">
        <f>IF('Audit Info'!$E$1="Deutsch",J47,K47)</f>
        <v>Analyse des risques d'engrais organiques (CL)
Auditeur : vérifier la documentation. Noter si l'analyse des risques est disponible ou si tout est acheté auprès de fabricants certifiés.</v>
      </c>
      <c r="J47" s="362" t="s">
        <v>3117</v>
      </c>
      <c r="K47" s="363" t="s">
        <v>3118</v>
      </c>
    </row>
    <row r="48" spans="1:11" ht="23.85" customHeight="1" x14ac:dyDescent="0.2">
      <c r="A48" s="38" t="s">
        <v>221</v>
      </c>
      <c r="B48" s="236"/>
      <c r="C48" s="65" t="str">
        <f>IF('Audit Info'!$E$1="Deutsch",D48,E48)</f>
        <v>5.2 Enregistrements relatifs à la fumure</v>
      </c>
      <c r="D48" s="250" t="s">
        <v>2968</v>
      </c>
      <c r="E48" s="250" t="s">
        <v>2969</v>
      </c>
      <c r="F48" s="42"/>
      <c r="G48" s="248"/>
      <c r="H48" s="248"/>
      <c r="I48" s="225">
        <f>IF('Audit Info'!$E$1="Deutsch",J48,K48)</f>
        <v>0</v>
      </c>
      <c r="J48" s="365"/>
      <c r="K48" s="366"/>
    </row>
    <row r="49" spans="1:11" ht="87.75" customHeight="1" x14ac:dyDescent="0.2">
      <c r="A49" s="39"/>
      <c r="B49" s="39"/>
      <c r="C49" s="65" t="str">
        <f>IF('Audit Info'!$E$1="Deutsch",D49,E49)</f>
        <v>Pour chaque application d'engrais (organiques et anorganiques) et de biostimulateurs (également en cas d'hydroculture, de fertigation), les éléments suivants doivent être documentés (en cas de cultures mixtes, les enregistrements peuvent être regroupés en groupes de cultures, à condition que tous les traitements soient identiques au sein du groupe de cultures) :</v>
      </c>
      <c r="D49" s="259" t="s">
        <v>2848</v>
      </c>
      <c r="E49" s="259" t="s">
        <v>2849</v>
      </c>
      <c r="F49" s="42" t="str">
        <f>IF('Audit Info'!$E$1="Deutsch",G49,H49)</f>
        <v>Si la fertilisation est effectuée avec des systèmes automatiques, la concentration (g/l, EC), les intervalles (par ex. une fois par jour, une fois par semaine) et la période totale doivent être documentés.</v>
      </c>
      <c r="G49" s="259" t="s">
        <v>3440</v>
      </c>
      <c r="H49" s="259" t="s">
        <v>2348</v>
      </c>
      <c r="I49" s="225">
        <f>IF('Audit Info'!$E$1="Deutsch",J49,K49)</f>
        <v>0</v>
      </c>
      <c r="J49" s="365"/>
      <c r="K49" s="366"/>
    </row>
    <row r="50" spans="1:11" ht="175.5" customHeight="1" x14ac:dyDescent="0.2">
      <c r="A50" s="38" t="s">
        <v>2349</v>
      </c>
      <c r="B50" s="236" t="s">
        <v>9</v>
      </c>
      <c r="C50" s="65" t="str">
        <f>IF('Audit Info'!$E$1="Deutsch",D50,E50)</f>
        <v>Surface géographique (nom ou référence de l'exploitation et du champ ou de la parcelle) ou série de la culture (pour les cultures sous serres) et culture.</v>
      </c>
      <c r="D50" s="248" t="s">
        <v>2350</v>
      </c>
      <c r="E50" s="41" t="s">
        <v>2351</v>
      </c>
      <c r="F50" s="42" t="str">
        <f>IF('Audit Info'!$E$1="Deutsch",G50,H50)</f>
        <v>-</v>
      </c>
      <c r="G50" s="248" t="s">
        <v>487</v>
      </c>
      <c r="H50" s="262" t="s">
        <v>487</v>
      </c>
      <c r="I50" s="225" t="str">
        <f>IF('Audit Info'!$E$1="Deutsch",J50,K50)</f>
        <v>Journal des cultures (FO)
Auditeur : vérifier les enregistrements relatifs à différentes applications, documenter un exemple concret dans la CL</v>
      </c>
      <c r="J50" s="362" t="s">
        <v>3250</v>
      </c>
      <c r="K50" s="363" t="s">
        <v>3251</v>
      </c>
    </row>
    <row r="51" spans="1:11" ht="25.5" x14ac:dyDescent="0.2">
      <c r="A51" s="38" t="s">
        <v>2352</v>
      </c>
      <c r="B51" s="236" t="s">
        <v>9</v>
      </c>
      <c r="C51" s="65" t="str">
        <f>IF('Audit Info'!$E$1="Deutsch",D51,E51)</f>
        <v>Date d'application (jour/mois/année).</v>
      </c>
      <c r="D51" s="248" t="s">
        <v>2353</v>
      </c>
      <c r="E51" s="248" t="s">
        <v>2354</v>
      </c>
      <c r="F51" s="42">
        <f>IF('Audit Info'!$E$1="Deutsch",G51,H51)</f>
        <v>0</v>
      </c>
      <c r="G51" s="248" t="s">
        <v>487</v>
      </c>
      <c r="H51" s="248"/>
      <c r="I51" s="225" t="str">
        <f>IF('Audit Info'!$E$1="Deutsch",J51,K51)</f>
        <v>dito</v>
      </c>
      <c r="J51" s="362" t="s">
        <v>241</v>
      </c>
      <c r="K51" s="363" t="s">
        <v>241</v>
      </c>
    </row>
    <row r="52" spans="1:11" ht="38.25" x14ac:dyDescent="0.2">
      <c r="A52" s="38" t="s">
        <v>2355</v>
      </c>
      <c r="B52" s="236" t="s">
        <v>9</v>
      </c>
      <c r="C52" s="65" t="str">
        <f>IF('Audit Info'!$E$1="Deutsch",D52,E52)</f>
        <v>Nom commercial et teneur en nutriments (p.ex. 17-17-17).</v>
      </c>
      <c r="D52" s="248" t="s">
        <v>2356</v>
      </c>
      <c r="E52" s="248" t="s">
        <v>2357</v>
      </c>
      <c r="F52" s="42" t="str">
        <f>IF('Audit Info'!$E$1="Deutsch",G52,H52)</f>
        <v>-</v>
      </c>
      <c r="G52" s="248" t="s">
        <v>487</v>
      </c>
      <c r="H52" s="262" t="s">
        <v>487</v>
      </c>
      <c r="I52" s="225" t="str">
        <f>IF('Audit Info'!$E$1="Deutsch",J52,K52)</f>
        <v>dito</v>
      </c>
      <c r="J52" s="362" t="s">
        <v>241</v>
      </c>
      <c r="K52" s="363" t="s">
        <v>241</v>
      </c>
    </row>
    <row r="53" spans="1:11" ht="38.25" x14ac:dyDescent="0.2">
      <c r="A53" s="38" t="s">
        <v>2358</v>
      </c>
      <c r="B53" s="236" t="s">
        <v>9</v>
      </c>
      <c r="C53" s="65" t="str">
        <f>IF('Audit Info'!$E$1="Deutsch",D53,E53)</f>
        <v>Quantité de produit appliqué en poids ou en volume.</v>
      </c>
      <c r="D53" s="248" t="s">
        <v>2359</v>
      </c>
      <c r="E53" s="248" t="s">
        <v>2360</v>
      </c>
      <c r="F53" s="42" t="str">
        <f>IF('Audit Info'!$E$1="Deutsch",G53,H53)</f>
        <v>-</v>
      </c>
      <c r="G53" s="248" t="s">
        <v>487</v>
      </c>
      <c r="H53" s="262" t="s">
        <v>487</v>
      </c>
      <c r="I53" s="225" t="str">
        <f>IF('Audit Info'!$E$1="Deutsch",J53,K53)</f>
        <v>dito</v>
      </c>
      <c r="J53" s="362" t="s">
        <v>241</v>
      </c>
      <c r="K53" s="363" t="s">
        <v>241</v>
      </c>
    </row>
    <row r="54" spans="1:11" ht="102" x14ac:dyDescent="0.2">
      <c r="A54" s="38" t="s">
        <v>2361</v>
      </c>
      <c r="B54" s="236" t="s">
        <v>9</v>
      </c>
      <c r="C54" s="65" t="str">
        <f>IF('Audit Info'!$E$1="Deutsch",D54,E54)</f>
        <v>Technique d'application (irrigation ou apport mécanique). Si l'apport d'engrais se fait toujours avec la même machine, il peut être déclaré de manière globale.</v>
      </c>
      <c r="D54" s="248" t="s">
        <v>2362</v>
      </c>
      <c r="E54" s="41" t="s">
        <v>2363</v>
      </c>
      <c r="F54" s="42" t="str">
        <f>IF('Audit Info'!$E$1="Deutsch",G54,H54)</f>
        <v>Si plusieurs machines sont utilisées, des codes chiffrés/abréviations peuvent être définis et ils seront également utilisés dans les journaux.</v>
      </c>
      <c r="G54" s="248" t="s">
        <v>244</v>
      </c>
      <c r="H54" s="248" t="s">
        <v>2364</v>
      </c>
      <c r="I54" s="225" t="str">
        <f>IF('Audit Info'!$E$1="Deutsch",J54,K54)</f>
        <v>dito</v>
      </c>
      <c r="J54" s="362" t="s">
        <v>241</v>
      </c>
      <c r="K54" s="363" t="s">
        <v>241</v>
      </c>
    </row>
    <row r="55" spans="1:11" ht="89.25" x14ac:dyDescent="0.2">
      <c r="A55" s="38" t="s">
        <v>2365</v>
      </c>
      <c r="B55" s="236" t="s">
        <v>9</v>
      </c>
      <c r="C55" s="65" t="str">
        <f>IF('Audit Info'!$E$1="Deutsch",D55,E55)</f>
        <v>Nom de l'opérateur. 
Si l'application d'engrais est toujours effectuée par la même personne, le nom de l'opérateur peut être enregistré une fois de manière globale.</v>
      </c>
      <c r="D55" s="248" t="s">
        <v>2366</v>
      </c>
      <c r="E55" s="248" t="s">
        <v>2367</v>
      </c>
      <c r="F55" s="42" t="str">
        <f>IF('Audit Info'!$E$1="Deutsch",G55,H55)</f>
        <v>Si l'application d'engrais se fait exceptionnellement par une autre personne, il faut dans ce cas enregistrer l'opérateur dans le journal.</v>
      </c>
      <c r="G55" s="248" t="s">
        <v>246</v>
      </c>
      <c r="H55" s="41" t="s">
        <v>2368</v>
      </c>
      <c r="I55" s="225" t="str">
        <f>IF('Audit Info'!$E$1="Deutsch",J55,K55)</f>
        <v>dito</v>
      </c>
      <c r="J55" s="362" t="s">
        <v>241</v>
      </c>
      <c r="K55" s="363" t="s">
        <v>241</v>
      </c>
    </row>
    <row r="56" spans="1:11" ht="200.25" customHeight="1" x14ac:dyDescent="0.2">
      <c r="A56" s="38" t="s">
        <v>2369</v>
      </c>
      <c r="B56" s="253" t="s">
        <v>13</v>
      </c>
      <c r="C56" s="65" t="str">
        <f>IF('Audit Info'!$E$1="Deutsch",D56,E56)</f>
        <v xml:space="preserve">Les paramètres suivants sont disponibles pour la consommation d'engrais :
- kg d'azote utilisé par ha/an (engrais organiques et anorganiques)
- kg de phosphore utilisés par ha/an (engrais organiques et anorganiques).
Pour les petites structures (p. ex. les serres), une surface de production plus petite peut être choisie pour le calcul. </v>
      </c>
      <c r="D56" s="255" t="s">
        <v>2370</v>
      </c>
      <c r="E56" s="255" t="s">
        <v>2371</v>
      </c>
      <c r="F56" s="42" t="str">
        <f>IF('Audit Info'!$E$1="Deutsch",G56,H56)</f>
        <v>L'objectif de cette recommandation est de comparer la quantité d'engrais utilisée avec la quantité de production et la qualité des produits et d'observer les évolutions.
Le calcul s'effectue de préférence sur la base de l'inventaire annuel et des achats/sorties, convertis en éléments nutritifs purs et en hectares de culture.</v>
      </c>
      <c r="G56" s="255" t="s">
        <v>2372</v>
      </c>
      <c r="H56" s="255" t="s">
        <v>2373</v>
      </c>
      <c r="I56" s="225" t="str">
        <f>IF('Audit Info'!$E$1="Deutsch",J56,K56)</f>
        <v>Journal de fumure (FO), bulletins de livraison d'engrais.
Auditeur : vérifier les enregistrements. Si les paramètres peuvent être calculés, noter un exemple.</v>
      </c>
      <c r="J56" s="370" t="s">
        <v>3119</v>
      </c>
      <c r="K56" s="255" t="s">
        <v>3120</v>
      </c>
    </row>
    <row r="57" spans="1:11" ht="38.25" x14ac:dyDescent="0.2">
      <c r="A57" s="226" t="s">
        <v>227</v>
      </c>
      <c r="B57" s="226"/>
      <c r="C57" s="65" t="str">
        <f>IF('Audit Info'!$E$1="Deutsch",D57,E57)</f>
        <v>5.3 Stockage d'engrais et de biostimulateurs</v>
      </c>
      <c r="D57" s="245" t="s">
        <v>2374</v>
      </c>
      <c r="E57" s="245" t="s">
        <v>2375</v>
      </c>
      <c r="F57" s="42">
        <f>IF('Audit Info'!$E$1="Deutsch",G57,H57)</f>
        <v>0</v>
      </c>
      <c r="G57" s="246"/>
      <c r="H57" s="246"/>
      <c r="I57" s="225">
        <f>IF('Audit Info'!$E$1="Deutsch",J57,K57)</f>
        <v>0</v>
      </c>
      <c r="J57" s="365"/>
      <c r="K57" s="366"/>
    </row>
    <row r="58" spans="1:11" ht="193.35" customHeight="1" x14ac:dyDescent="0.2">
      <c r="A58" s="38" t="s">
        <v>2376</v>
      </c>
      <c r="B58" s="236" t="s">
        <v>9</v>
      </c>
      <c r="C58" s="65" t="str">
        <f>IF('Audit Info'!$E$1="Deutsch",D58,E58)</f>
        <v>Minimum un inventaire annuel des engrais anorganiques et de biostimulateurs est disponible. L'achat (factures, bulletins de livraison) et l'utilisation sont documentés en continu de telle manière que le stock actuel puisse être établi.</v>
      </c>
      <c r="D58" s="248" t="s">
        <v>2377</v>
      </c>
      <c r="E58" s="41" t="s">
        <v>2378</v>
      </c>
      <c r="F58" s="42" t="str">
        <f>IF('Audit Info'!$E$1="Deutsch",G58,H58)</f>
        <v>Une saisie électronique des entrées et sorties avec un solde automatique des inventaires est recommandable mais n'est pas exigée.</v>
      </c>
      <c r="G58" s="248" t="s">
        <v>249</v>
      </c>
      <c r="H58" s="41" t="s">
        <v>250</v>
      </c>
      <c r="I58" s="225" t="str">
        <f>IF('Audit Info'!$E$1="Deutsch",J58,K58)</f>
        <v>Inventaire des engrais et biostimulateurs (FO)
Achat d'engrais et de biostimulateurs (FO)
Journal des cultures (FO)
Auditeur : à l'aide d'un exemple, comparer le dernier inventaire avec le stock et les enregistrements d'engrais / les achats supplémentaires.</v>
      </c>
      <c r="J58" s="362" t="s">
        <v>3252</v>
      </c>
      <c r="K58" s="363" t="s">
        <v>3253</v>
      </c>
    </row>
    <row r="59" spans="1:11" ht="168" customHeight="1" x14ac:dyDescent="0.2">
      <c r="A59" s="38" t="s">
        <v>2379</v>
      </c>
      <c r="B59" s="236" t="s">
        <v>9</v>
      </c>
      <c r="C59" s="65" t="str">
        <f>IF('Audit Info'!$E$1="Deutsch",D59,E59)</f>
        <v>Les engrais et les biostimulateurs doivent être stockés de manière à éviter toute contamination croisée : séparément des produits récoltés et dans un local séparé des produits phytosanitaires ; pour les PPh, au moins dans un compartiment séparé par un mur robuste ou un couloir.
Les engrais et les biostimulateurs appliqués en même temps que les PPh (p. ex. les micronutriments ou les engrais foliaires) peuvent être stockés avec les PPh, à condition que chacun d'entre eux soit conservé dans des conteneurs fermés.</v>
      </c>
      <c r="D59" s="41" t="s">
        <v>2380</v>
      </c>
      <c r="E59" s="41" t="s">
        <v>2381</v>
      </c>
      <c r="F59" s="42" t="str">
        <f>IF('Audit Info'!$E$1="Deutsch",G59,H59)</f>
        <v>Les engrais anorganiques peuvent également être conservés dans l'entrepôt des produits phytosanitaires, mais ils doivent être séparés de manière visible (air) et conservés dans des récipients. L'étiquetage doit exclure tout risque de confusion entre les engrais et les produits phytosanitaires.</v>
      </c>
      <c r="G59" s="41" t="s">
        <v>2382</v>
      </c>
      <c r="H59" s="41" t="s">
        <v>2383</v>
      </c>
      <c r="I59" s="225" t="str">
        <f>IF('Audit Info'!$E$1="Deutsch",J59,K59)</f>
        <v>Auditeur: contrôle visuel</v>
      </c>
      <c r="J59" s="359" t="s">
        <v>2431</v>
      </c>
      <c r="K59" s="41" t="s">
        <v>2432</v>
      </c>
    </row>
    <row r="60" spans="1:11" ht="255" x14ac:dyDescent="0.2">
      <c r="A60" s="38" t="s">
        <v>2384</v>
      </c>
      <c r="B60" s="236" t="s">
        <v>9</v>
      </c>
      <c r="C60" s="65" t="str">
        <f>IF('Audit Info'!$E$1="Deutsch",D60,E60)</f>
        <v>Les engrais anorganiques doivent être stockés sous abri. Ils doivent être protégés des rayons du soleil, du gel et de la pluie et/ou de la condensation.
L'entrepôt doit être bien ventilé. Pas de stockage direct sur le sol, bien que les engrais calcaires puissent être stockés dans les champs. Les grands récipients d'engrais liquides peuvent être stockés à l'extérieur, pour autant qu'il n'y a pas de restrictions à ce sujet dans la fiche de données de sécurité.</v>
      </c>
      <c r="D60" s="41" t="s">
        <v>2385</v>
      </c>
      <c r="E60" s="41" t="s">
        <v>2386</v>
      </c>
      <c r="F60" s="42" t="str">
        <f>IF('Audit Info'!$E$1="Deutsch",G60,H60)</f>
        <v>Les engrais spéciaux sensibles au gel (par ex. engrais liquides, engrais dépôt) doivent être entreposés à l'abri du gel.
Bonne aération et protection contre l'eau de pluie et/ou la condensation.
Un stockage sur palettes à même le sol est autorisé.</v>
      </c>
      <c r="G60" s="41" t="s">
        <v>2387</v>
      </c>
      <c r="H60" s="41" t="s">
        <v>2388</v>
      </c>
      <c r="I60" s="225" t="str">
        <f>IF('Audit Info'!$E$1="Deutsch",J60,K60)</f>
        <v>Auditeur: contrôle visuel</v>
      </c>
      <c r="J60" s="359" t="s">
        <v>2431</v>
      </c>
      <c r="K60" s="41" t="s">
        <v>2432</v>
      </c>
    </row>
    <row r="61" spans="1:11" ht="102" x14ac:dyDescent="0.2">
      <c r="A61" s="38" t="s">
        <v>2389</v>
      </c>
      <c r="B61" s="236" t="s">
        <v>9</v>
      </c>
      <c r="C61" s="65" t="str">
        <f>IF('Audit Info'!$E$1="Deutsch",D61,E61)</f>
        <v>Les engrais anorganiques doivent être entreposés dans un endroit exempt de déchets ou de nids de rongeurs. Les engrais renversés ou déversés doivent être éliminés.</v>
      </c>
      <c r="D61" s="41" t="s">
        <v>256</v>
      </c>
      <c r="E61" s="41" t="s">
        <v>2390</v>
      </c>
      <c r="F61" s="42" t="str">
        <f>IF('Audit Info'!$E$1="Deutsch",G61,H61)</f>
        <v>La protection contre les rongeurs est remplie par un stockage propre.</v>
      </c>
      <c r="G61" s="41" t="s">
        <v>2391</v>
      </c>
      <c r="H61" s="41" t="s">
        <v>2392</v>
      </c>
      <c r="I61" s="225" t="str">
        <f>IF('Audit Info'!$E$1="Deutsch",J61,K61)</f>
        <v>Auditeur : contrôle visuel de la propreté autour de l'engrais</v>
      </c>
      <c r="J61" s="359" t="s">
        <v>2393</v>
      </c>
      <c r="K61" s="41" t="s">
        <v>2394</v>
      </c>
    </row>
    <row r="62" spans="1:11" ht="229.5" x14ac:dyDescent="0.2">
      <c r="A62" s="38" t="s">
        <v>2395</v>
      </c>
      <c r="B62" s="230" t="s">
        <v>5</v>
      </c>
      <c r="C62" s="65" t="str">
        <f>IF('Audit Info'!$E$1="Deutsch",D62,E62)</f>
        <v>Les engrais et les biostimulateurs doivent être stockés de manière à éviter la contamination des sources d'eau.
Engrais liquides : bac de rétention ou barrière imperméable d'une capacité de 110% du plus grand récipient.
Les engrais organiques doivent être stockés sur une surface prévue à cet effet. Celle-ci est située à au moins 25 m d'une source d'eau ou des mesures de construction appropriées ont été prises.</v>
      </c>
      <c r="D62" s="235" t="s">
        <v>2396</v>
      </c>
      <c r="E62" s="235" t="s">
        <v>2397</v>
      </c>
      <c r="F62" s="42" t="str">
        <f>IF('Audit Info'!$E$1="Deutsch",G62,H62)</f>
        <v>Par engrais liquides, on entend les solutions fertilisantes et les engrais sous forme liquide avec une teneur pure de fertilisants de plus de 1% (N, P, K, Mg, Mn, Bor).
Il ne doit y avoir aucun risque de déversement dans les eaux si des engrais minéraux se répandent. Dès 200 litres d'engrais liquide : bac de rétention; couvrir les engrais granulés et en poudre.</v>
      </c>
      <c r="G62" s="235" t="s">
        <v>2398</v>
      </c>
      <c r="H62" s="235" t="s">
        <v>2399</v>
      </c>
      <c r="I62" s="225" t="str">
        <f>IF('Audit Info'!$E$1="Deutsch",J62,K62)</f>
        <v>Auditeur: contrôle visuel</v>
      </c>
      <c r="J62" s="367" t="s">
        <v>2431</v>
      </c>
      <c r="K62" s="368" t="s">
        <v>2432</v>
      </c>
    </row>
    <row r="63" spans="1:11" ht="127.5" x14ac:dyDescent="0.2">
      <c r="A63" s="241" t="s">
        <v>2400</v>
      </c>
      <c r="B63" s="236" t="s">
        <v>9</v>
      </c>
      <c r="C63" s="65" t="str">
        <f>IF('Audit Info'!$E$1="Deutsch",D63,E63)</f>
        <v>Les concentrés acides doivent être entreposés séparément des autres matériaux dans un local fermant à clé, à moins qu'ils ne soient entreposés conformément aux exigences sur l'entreposage des produits phytosanitaires.</v>
      </c>
      <c r="D63" s="252" t="s">
        <v>2401</v>
      </c>
      <c r="E63" s="252" t="s">
        <v>2402</v>
      </c>
      <c r="F63" s="42" t="str">
        <f>IF('Audit Info'!$E$1="Deutsch",G63,H63)</f>
        <v>Le dépôt pour les concentrés acides doit au moins être mis sous clé (par ex. local séparé ou réduit grillagé) ou répondre aux exigences sur l'entreposage des produits phytosanitaires.</v>
      </c>
      <c r="G63" s="252" t="s">
        <v>2403</v>
      </c>
      <c r="H63" s="252" t="s">
        <v>2404</v>
      </c>
      <c r="I63" s="225" t="str">
        <f>IF('Audit Info'!$E$1="Deutsch",J63,K63)</f>
        <v>Auditeur: contrôle visuel</v>
      </c>
      <c r="J63" s="362" t="s">
        <v>2431</v>
      </c>
      <c r="K63" s="363" t="s">
        <v>2432</v>
      </c>
    </row>
    <row r="64" spans="1:11" s="225" customFormat="1" ht="15.75" x14ac:dyDescent="0.2">
      <c r="A64" s="40" t="s">
        <v>229</v>
      </c>
      <c r="B64" s="40"/>
      <c r="C64" s="65" t="str">
        <f>IF('Audit Info'!$E$1="Deutsch",D64,E64)</f>
        <v>6. GESTION DE L'EAU</v>
      </c>
      <c r="D64" s="263" t="s">
        <v>2852</v>
      </c>
      <c r="E64" s="263" t="s">
        <v>2871</v>
      </c>
      <c r="F64" s="42">
        <f>IF('Audit Info'!$E$1="Deutsch",G64,H64)</f>
        <v>0</v>
      </c>
      <c r="G64" s="224"/>
      <c r="H64" s="224"/>
      <c r="I64" s="225">
        <f>IF('Audit Info'!$E$1="Deutsch",J64,K64)</f>
        <v>0</v>
      </c>
      <c r="J64" s="364"/>
      <c r="K64" s="353"/>
    </row>
    <row r="65" spans="1:11" ht="15" x14ac:dyDescent="0.2">
      <c r="A65" s="39" t="s">
        <v>230</v>
      </c>
      <c r="B65" s="39"/>
      <c r="C65" s="65" t="str">
        <f>IF('Audit Info'!$E$1="Deutsch",D65,E65)</f>
        <v>6.1 Sources d'eau</v>
      </c>
      <c r="D65" s="227" t="s">
        <v>2405</v>
      </c>
      <c r="E65" s="227" t="s">
        <v>2406</v>
      </c>
      <c r="F65" s="42">
        <f>IF('Audit Info'!$E$1="Deutsch",G65,H65)</f>
        <v>0</v>
      </c>
      <c r="G65" s="246"/>
      <c r="H65" s="246"/>
      <c r="I65" s="225">
        <f>IF('Audit Info'!$E$1="Deutsch",J65,K65)</f>
        <v>0</v>
      </c>
      <c r="J65" s="365"/>
      <c r="K65" s="366"/>
    </row>
    <row r="66" spans="1:11" ht="229.5" x14ac:dyDescent="0.2">
      <c r="A66" s="38" t="s">
        <v>231</v>
      </c>
      <c r="B66" s="230" t="s">
        <v>5</v>
      </c>
      <c r="C66" s="65" t="str">
        <f>IF('Audit Info'!$E$1="Deutsch",D66,E66)</f>
        <v>Il existe une analyse des risques qui prend en compte l'impact environnemental de la gestion de l'eau dans l'entreprise (plein champ et serre, y compris post-récolte). Cela inclut le prélèvement d'eau (y compris la disponibilité suffisante des sources d'eau), le système d'irrigation ainsi que d'autres activités propres à l'exploitation. L'analyse des risques est revue chaque année ou en cas de modifications.</v>
      </c>
      <c r="D66" s="264" t="s">
        <v>2407</v>
      </c>
      <c r="E66" s="264" t="s">
        <v>2408</v>
      </c>
      <c r="F66" s="42" t="str">
        <f>IF('Audit Info'!$E$1="Deutsch",G66,H66)</f>
        <v>Signer l'analyse des risques comme preuve de la vérification annuelle.</v>
      </c>
      <c r="G66" s="264" t="s">
        <v>268</v>
      </c>
      <c r="H66" s="264" t="s">
        <v>2409</v>
      </c>
      <c r="I66" s="225" t="str">
        <f>IF('Audit Info'!$E$1="Deutsch",J66,K66)</f>
        <v>Analyse des risques liés à l'eau (CL)
Auditeur: vérifier l'analyse des risques et noter la date de la vérification</v>
      </c>
      <c r="J66" s="375" t="s">
        <v>3121</v>
      </c>
      <c r="K66" s="376" t="s">
        <v>3122</v>
      </c>
    </row>
    <row r="67" spans="1:11" ht="357" x14ac:dyDescent="0.2">
      <c r="A67" s="38" t="s">
        <v>232</v>
      </c>
      <c r="B67" s="230" t="s">
        <v>5</v>
      </c>
      <c r="C67" s="65" t="str">
        <f>IF('Audit Info'!$E$1="Deutsch",D67,E67)</f>
        <v>Le système d'irrigation mis en place évite un gaspillage d'eau. Le système d'irrigation mis en place est économique et efficace pour le type de culture et il est reconnu en tant que tel dans le cadre des bonnes pratiques agricoles. Des mesures pour l'optimisation de l'utilisation de l'eau sont disponibles sur des fiches techniques de la branche.
Pour l'irrigation des cultures en plein champs, les infrastructures d'irrigation figurent sur le plan d'exploitation, p.ex. source/point de prélèvement d'eau, station de pompage, réservoir, canalisations fixes.
L'entretien des systèmes d'irrigation et la formation du personnel sont également définis.</v>
      </c>
      <c r="D67" s="231" t="s">
        <v>2410</v>
      </c>
      <c r="E67" s="231" t="s">
        <v>2411</v>
      </c>
      <c r="F67" s="42" t="str">
        <f>IF('Audit Info'!$E$1="Deutsch",G67,H67)</f>
        <v>Selon les recommandations des associations de la branche.</v>
      </c>
      <c r="G67" s="231" t="s">
        <v>269</v>
      </c>
      <c r="H67" s="231" t="s">
        <v>270</v>
      </c>
      <c r="I67" s="225" t="str">
        <f>IF('Audit Info'!$E$1="Deutsch",J67,K67)</f>
        <v>Fiche d'information Irrigation / Arrosage (RL)
Plan d'ensemble de l'exploitation
Instruction des collaborateurs (CL)
Journal de maintenance et de réparations des appareils (FO)
Auditeur: vérifier le plan de l'exploitation (infrastructure pour l'irrigation indiquée?), contrôle visuel, questionnement oral.</v>
      </c>
      <c r="J67" s="357" t="s">
        <v>3254</v>
      </c>
      <c r="K67" s="358" t="s">
        <v>3255</v>
      </c>
    </row>
    <row r="68" spans="1:11" ht="38.25" x14ac:dyDescent="0.2">
      <c r="A68" s="39" t="s">
        <v>234</v>
      </c>
      <c r="B68" s="39"/>
      <c r="C68" s="65" t="str">
        <f>IF('Audit Info'!$E$1="Deutsch",D68,E68)</f>
        <v>6.2 Prévision des besoins en irrigation et de la disponibilité de l'eau</v>
      </c>
      <c r="D68" s="249" t="s">
        <v>2412</v>
      </c>
      <c r="E68" s="249" t="s">
        <v>2413</v>
      </c>
      <c r="F68" s="42">
        <f>IF('Audit Info'!$E$1="Deutsch",G68,H68)</f>
        <v>0</v>
      </c>
      <c r="G68" s="246"/>
      <c r="H68" s="246"/>
      <c r="I68" s="225">
        <f>IF('Audit Info'!$E$1="Deutsch",J68,K68)</f>
        <v>0</v>
      </c>
      <c r="J68" s="365"/>
      <c r="K68" s="366"/>
    </row>
    <row r="69" spans="1:11" ht="160.5" customHeight="1" x14ac:dyDescent="0.2">
      <c r="A69" s="38" t="s">
        <v>235</v>
      </c>
      <c r="B69" s="236" t="s">
        <v>9</v>
      </c>
      <c r="C69" s="65" t="str">
        <f>IF('Audit Info'!$E$1="Deutsch",D69,E69)</f>
        <v>Les apports d'eau se font sur la base de valeurs mesurées (pluviométrie, cartographie du sol, rigoles d'écoulement pour les cultures sur substrat, mesures d'évaporation, tensiomètre). Dans les serres, on peut s'appuyer sur des valeurs d'expérience.</v>
      </c>
      <c r="D69" s="243" t="s">
        <v>2414</v>
      </c>
      <c r="E69" s="243" t="s">
        <v>2415</v>
      </c>
      <c r="F69" s="42" t="str">
        <f>IF('Audit Info'!$E$1="Deutsch",G69,H69)</f>
        <v>Propres enregistrements des précipitations (pluviomètre), utilisation de tensiomètres, d'enregistreurs d'humidité des feuilles ou d'autres appareils de mesure. Les annonces de précipitations des stations météorologiques sont également possibles.</v>
      </c>
      <c r="G69" s="243" t="s">
        <v>2416</v>
      </c>
      <c r="H69" s="243" t="s">
        <v>2417</v>
      </c>
      <c r="I69" s="225" t="str">
        <f>IF('Audit Info'!$E$1="Deutsch",J69,K69)</f>
        <v>Auditeur: Contrôle visuel, questionnement oral</v>
      </c>
      <c r="J69" s="360" t="s">
        <v>2606</v>
      </c>
      <c r="K69" s="361" t="s">
        <v>3256</v>
      </c>
    </row>
    <row r="70" spans="1:11" ht="258.75" customHeight="1" x14ac:dyDescent="0.2">
      <c r="A70" s="38" t="s">
        <v>2418</v>
      </c>
      <c r="B70" s="230" t="s">
        <v>5</v>
      </c>
      <c r="C70" s="65" t="str">
        <f>IF('Audit Info'!$E$1="Deutsch",D70,E70)</f>
        <v>Si nécessaire, des autorisations pour le prélèvement d'eau et toutes les utilisations opérationnelles de l'eau ainsi que pour les bassins de stockage d'eau doivent être présentées. 
S'il existe des restrictions de prélèvement d'eau imposées par les autorités (locales, cantonales), celles-ci doivent être respectées.</v>
      </c>
      <c r="D70" s="265" t="s">
        <v>276</v>
      </c>
      <c r="E70" s="265" t="s">
        <v>2419</v>
      </c>
      <c r="F70" s="42" t="str">
        <f>IF('Audit Info'!$E$1="Deutsch",G70,H70)</f>
        <v>Toute l'eau utilisée sur l'exploitation doit être agréée pour les utilisations du moment et, dans la mesure du possible, doit disposer d'un justificatif correspondant.
En cas d'utilisation d'eau potable du réseau public, on considère que la preuve est donnée par le fournisseur d'eau potable. 
En cas d'utilisation d'eau d'irrigation d'une autre provenance : présenter une autorisation, une facture ou un droit à l'eau de la commune/du canton.</v>
      </c>
      <c r="G70" s="231" t="s">
        <v>277</v>
      </c>
      <c r="H70" s="231" t="s">
        <v>278</v>
      </c>
      <c r="I70" s="225" t="str">
        <f>IF('Audit Info'!$E$1="Deutsch",J70,K70)</f>
        <v>Justificatifs d'autorisation et licences pour le prélèvement d'eau, factures, autorisations
Auditeur : vérifier que les licences ont été obtenues pour toutes les sources d'eau nécessaires (si exigées)</v>
      </c>
      <c r="J70" s="357" t="s">
        <v>3123</v>
      </c>
      <c r="K70" s="358" t="s">
        <v>3124</v>
      </c>
    </row>
    <row r="71" spans="1:11" ht="147" customHeight="1" x14ac:dyDescent="0.2">
      <c r="A71" s="229" t="s">
        <v>2420</v>
      </c>
      <c r="B71" s="244" t="s">
        <v>9</v>
      </c>
      <c r="C71" s="65" t="str">
        <f>IF('Audit Info'!$E$1="Deutsch",D71,E71)</f>
        <v xml:space="preserve">L'eau est collectée et/ou réutilisée lorsque cela est économiquement et pratiquement réalisable, par exemple pour les toitures, les serres, etc. </v>
      </c>
      <c r="D71" s="41" t="s">
        <v>2421</v>
      </c>
      <c r="E71" s="41" t="s">
        <v>2422</v>
      </c>
      <c r="F71" s="42" t="str">
        <f>IF('Audit Info'!$E$1="Deutsch",G71,H71)</f>
        <v>La collecte/réutilisation de l'eau ne concerne pas uniquement l'eau de pluie. S'il n'y a pas d' eau collectée / réutilisée, la raison peut être argumentée.</v>
      </c>
      <c r="G71" s="41" t="s">
        <v>2423</v>
      </c>
      <c r="H71" s="41" t="s">
        <v>2424</v>
      </c>
      <c r="I71" s="225" t="str">
        <f>IF('Audit Info'!$E$1="Deutsch",J71,K71)</f>
        <v>Auditeur : décrire le système de collecte ou noter la raison si rien n'est fait.</v>
      </c>
      <c r="J71" s="362" t="s">
        <v>2425</v>
      </c>
      <c r="K71" s="363" t="s">
        <v>2426</v>
      </c>
    </row>
    <row r="72" spans="1:11" ht="161.25" customHeight="1" x14ac:dyDescent="0.2">
      <c r="A72" s="38" t="s">
        <v>2427</v>
      </c>
      <c r="B72" s="244" t="s">
        <v>9</v>
      </c>
      <c r="C72" s="65" t="str">
        <f>IF('Audit Info'!$E$1="Deutsch",D72,E72)</f>
        <v>Les bassins de stockage d'eau sont autorisés par la loi, en bon état et sécurisés de manière adéquate afin de prévenir les accidents.</v>
      </c>
      <c r="D72" s="266" t="s">
        <v>281</v>
      </c>
      <c r="E72" s="266" t="s">
        <v>2428</v>
      </c>
      <c r="F72" s="42" t="str">
        <f>IF('Audit Info'!$E$1="Deutsch",G72,H72)</f>
        <v>N/A, si la collecte des eaux de pluie n'est pas possible.</v>
      </c>
      <c r="G72" s="41" t="s">
        <v>2429</v>
      </c>
      <c r="H72" s="41" t="s">
        <v>2430</v>
      </c>
      <c r="I72" s="225" t="str">
        <f>IF('Audit Info'!$E$1="Deutsch",J72,K72)</f>
        <v>Auditeur: contrôle visuel</v>
      </c>
      <c r="J72" s="362" t="s">
        <v>2431</v>
      </c>
      <c r="K72" s="363" t="s">
        <v>2432</v>
      </c>
    </row>
    <row r="73" spans="1:11" ht="25.5" x14ac:dyDescent="0.2">
      <c r="A73" s="39" t="s">
        <v>236</v>
      </c>
      <c r="B73" s="39"/>
      <c r="C73" s="65" t="str">
        <f>IF('Audit Info'!$E$1="Deutsch",D73,E73)</f>
        <v>6.3 Enregistrement de la consommation d'eau</v>
      </c>
      <c r="D73" s="249" t="s">
        <v>2433</v>
      </c>
      <c r="E73" s="249" t="s">
        <v>2434</v>
      </c>
      <c r="F73" s="42">
        <f>IF('Audit Info'!$E$1="Deutsch",G73,H73)</f>
        <v>0</v>
      </c>
      <c r="G73" s="246"/>
      <c r="H73" s="246"/>
      <c r="I73" s="225">
        <f>IF('Audit Info'!$E$1="Deutsch",J73,K73)</f>
        <v>0</v>
      </c>
      <c r="J73" s="365"/>
      <c r="K73" s="366"/>
    </row>
    <row r="74" spans="1:11" ht="204" customHeight="1" x14ac:dyDescent="0.2">
      <c r="A74" s="38" t="s">
        <v>237</v>
      </c>
      <c r="B74" s="236" t="s">
        <v>9</v>
      </c>
      <c r="C74" s="65" t="str">
        <f>IF('Audit Info'!$E$1="Deutsch",D74,E74)</f>
        <v>Il existe des enregistrements/documents sur l'ensemble des prélèvements en eau (pour l'ensemble de l'exploitation) provenant de toutes les différentes sources d'eau. L'indicateur recommandé est la quantité d'eau prélevée mensuellement, mais peut être défini différemment en fonction de l'exploitation.
La quantité de référence peut être prouvée à l'aide de valeurs mesurables (p. ex. factures, compteurs d'eau) ou estimée (au moyen de débits et d'heures d'exploitation).</v>
      </c>
      <c r="D74" s="41" t="s">
        <v>2435</v>
      </c>
      <c r="E74" s="41" t="s">
        <v>2436</v>
      </c>
      <c r="F74" s="42" t="str">
        <f>IF('Audit Info'!$E$1="Deutsch",G74,H74)</f>
        <v>Le prélèvement d'eau sert à comparer l'eau utilisée (pour l'irrigation ou la consommation totale sur l'exploitation) afin de rendre l'utilisation des sources d'eau plus efficace.</v>
      </c>
      <c r="G74" s="41" t="s">
        <v>2437</v>
      </c>
      <c r="H74" s="41" t="s">
        <v>2438</v>
      </c>
      <c r="I74" s="225" t="str">
        <f>IF('Audit Info'!$E$1="Deutsch",J74,K74)</f>
        <v>Prélèvements et consommation en eau (FO)
Auditeur : vérifier les enregistrements, noter la quantité totale prélevée et indiquer si elle est mesurée ou estimée</v>
      </c>
      <c r="J74" s="362" t="s">
        <v>3257</v>
      </c>
      <c r="K74" s="363" t="s">
        <v>3125</v>
      </c>
    </row>
    <row r="75" spans="1:11" ht="135" customHeight="1" x14ac:dyDescent="0.2">
      <c r="A75" s="38" t="s">
        <v>239</v>
      </c>
      <c r="B75" s="236" t="s">
        <v>9</v>
      </c>
      <c r="C75" s="65" t="str">
        <f>IF('Audit Info'!$E$1="Deutsch",D75,E75)</f>
        <v>La consommation d'eau pour l'irrigation / la fertilisation par irrigation (fertigation) est enregistrée par compteur d'eau ou unité d'irrigation (date et quantité ou durée/débit).
La quantité consommée peut également être estimée, analogue aux quantités prelevées.</v>
      </c>
      <c r="D75" s="41" t="s">
        <v>2439</v>
      </c>
      <c r="E75" s="41" t="s">
        <v>2440</v>
      </c>
      <c r="F75" s="42" t="str">
        <f>IF('Audit Info'!$E$1="Deutsch",G75,H75)</f>
        <v xml:space="preserve">Il n'est pas obligatoire d'enregistrer les quantités récupérées en systèmes fermés.  </v>
      </c>
      <c r="G75" s="41" t="s">
        <v>2441</v>
      </c>
      <c r="H75" s="41" t="s">
        <v>2442</v>
      </c>
      <c r="I75" s="225" t="str">
        <f>IF('Audit Info'!$E$1="Deutsch",J75,K75)</f>
        <v>Prélèvements et consommation en eau (FO)
Auditeur: Vérifier les enregistrements et noter comment la quantité est relevée</v>
      </c>
      <c r="J75" s="362" t="s">
        <v>3258</v>
      </c>
      <c r="K75" s="363" t="s">
        <v>3259</v>
      </c>
    </row>
    <row r="76" spans="1:11" ht="102.75" customHeight="1" x14ac:dyDescent="0.2">
      <c r="A76" s="38" t="s">
        <v>242</v>
      </c>
      <c r="B76" s="267" t="s">
        <v>13</v>
      </c>
      <c r="C76" s="65" t="str">
        <f>IF('Audit Info'!$E$1="Deutsch",D76,E76)</f>
        <v>La consommation totale d'eau sur l'exploitation est enregistrée. Cela comprend, outre l'eau d'irrigation, toute l'eau utilisée à d'autres fins. La quantité peut être estimée.</v>
      </c>
      <c r="D76" s="268" t="s">
        <v>2443</v>
      </c>
      <c r="E76" s="268" t="s">
        <v>2444</v>
      </c>
      <c r="F76" s="42" t="str">
        <f>IF('Audit Info'!$E$1="Deutsch",G76,H76)</f>
        <v>La quantité consommée peut certes être estimée, mais elle doit être consignée dans les enregistrements / documents.</v>
      </c>
      <c r="G76" s="255" t="s">
        <v>2445</v>
      </c>
      <c r="H76" s="255" t="s">
        <v>2446</v>
      </c>
      <c r="I76" s="225" t="str">
        <f>IF('Audit Info'!$E$1="Deutsch",J76,K76)</f>
        <v>Prélèvements et consommation en eau (FO)
Auditeur: Vérifier les enregistrements et noter comment la quantité est relevée
Noter la quantité</v>
      </c>
      <c r="J76" s="377" t="s">
        <v>3260</v>
      </c>
      <c r="K76" s="378" t="s">
        <v>3126</v>
      </c>
    </row>
    <row r="77" spans="1:11" ht="15" x14ac:dyDescent="0.2">
      <c r="A77" s="38" t="s">
        <v>247</v>
      </c>
      <c r="B77" s="38"/>
      <c r="C77" s="65" t="str">
        <f>IF('Audit Info'!$E$1="Deutsch",D77,E77)</f>
        <v>6.4 Qualité de l'eau</v>
      </c>
      <c r="D77" s="249" t="s">
        <v>2447</v>
      </c>
      <c r="E77" s="249" t="s">
        <v>2448</v>
      </c>
      <c r="F77" s="42">
        <f>IF('Audit Info'!$E$1="Deutsch",G77,H77)</f>
        <v>0</v>
      </c>
      <c r="G77" s="246"/>
      <c r="H77" s="246"/>
      <c r="I77" s="225">
        <f>IF('Audit Info'!$E$1="Deutsch",J77,K77)</f>
        <v>0</v>
      </c>
      <c r="J77" s="365"/>
      <c r="K77" s="366"/>
    </row>
    <row r="78" spans="1:11" ht="222" customHeight="1" x14ac:dyDescent="0.2">
      <c r="A78" s="38" t="s">
        <v>248</v>
      </c>
      <c r="B78" s="230" t="s">
        <v>5</v>
      </c>
      <c r="C78" s="65" t="str">
        <f>IF('Audit Info'!$E$1="Deutsch",D78,E78)</f>
        <v>L'utilisation d'eaux usées non traitées ou traitées pour l'irrigation est interdite.</v>
      </c>
      <c r="D78" s="232" t="s">
        <v>2449</v>
      </c>
      <c r="E78" s="232" t="s">
        <v>2450</v>
      </c>
      <c r="F78" s="42" t="str">
        <f>IF('Audit Info'!$E$1="Deutsch",G78,H78)</f>
        <v>-</v>
      </c>
      <c r="G78" s="231" t="s">
        <v>487</v>
      </c>
      <c r="H78" s="234" t="s">
        <v>487</v>
      </c>
      <c r="I78" s="225" t="str">
        <f>IF('Audit Info'!$E$1="Deutsch",J78,K78)</f>
        <v>Auditeur: contrôle visuel</v>
      </c>
      <c r="J78" s="357" t="s">
        <v>2431</v>
      </c>
      <c r="K78" s="358" t="s">
        <v>2432</v>
      </c>
    </row>
    <row r="79" spans="1:11" ht="237.75" customHeight="1" x14ac:dyDescent="0.2">
      <c r="A79" s="38" t="s">
        <v>252</v>
      </c>
      <c r="B79" s="236" t="s">
        <v>9</v>
      </c>
      <c r="C79" s="65" t="str">
        <f>IF('Audit Info'!$E$1="Deutsch",D79,E79)</f>
        <v>La provenance de l'eau d'irrigation et de l'eau utilisée pour toutes les autres activités avant la récolte (p. ex. pour la protection des plantes) doit être documentée et évaluée en termes d'utilisation et de sensibilité aux contaminations de toutes sortes (chimiques, physiques).
Si des risques ont été constatés à cette occasion, l'exploitation a pris des mesures correctives et les a documentées.</v>
      </c>
      <c r="D79" s="248" t="s">
        <v>2451</v>
      </c>
      <c r="E79" s="248" t="s">
        <v>2452</v>
      </c>
      <c r="F79" s="42" t="str">
        <f>IF('Audit Info'!$E$1="Deutsch",G79,H79)</f>
        <v>En cas d'utilisation d'eau potable du réseau public, on considère que la preuve est donnée par le fournisseur d'eau potable.
Si l'eau d'irrigation, resp. l'eau pour les autres activités avant la récolte, a une autre provenance, cette dernière doit être listée et il faut effectuer une analyse des risques</v>
      </c>
      <c r="G79" s="248" t="s">
        <v>2453</v>
      </c>
      <c r="H79" s="248" t="s">
        <v>2454</v>
      </c>
      <c r="I79" s="225" t="str">
        <f>IF('Audit Info'!$E$1="Deutsch",J79,K79)</f>
        <v>Analyse des risques liés à l'eau (CL)
Auditeur : vérifier l'analyse des risques et évaluer l'exhaustivité des sources d'eau. Le cas échéant, noter les risques identifiés.</v>
      </c>
      <c r="J79" s="362" t="s">
        <v>3127</v>
      </c>
      <c r="K79" s="363" t="s">
        <v>3396</v>
      </c>
    </row>
    <row r="80" spans="1:11" s="225" customFormat="1" ht="25.5" x14ac:dyDescent="0.2">
      <c r="A80" s="40" t="s">
        <v>264</v>
      </c>
      <c r="B80" s="40"/>
      <c r="C80" s="65" t="str">
        <f>IF('Audit Info'!$E$1="Deutsch",D80,E80)</f>
        <v>7. PROTECTION PHYTOSANITAIRE INTEGREE</v>
      </c>
      <c r="D80" s="263" t="s">
        <v>2455</v>
      </c>
      <c r="E80" s="263" t="s">
        <v>2872</v>
      </c>
      <c r="F80" s="42">
        <f>IF('Audit Info'!$E$1="Deutsch",G80,H80)</f>
        <v>0</v>
      </c>
      <c r="G80" s="224"/>
      <c r="H80" s="224"/>
      <c r="I80" s="225">
        <f>IF('Audit Info'!$E$1="Deutsch",J80,K80)</f>
        <v>0</v>
      </c>
      <c r="J80" s="364"/>
      <c r="K80" s="353"/>
    </row>
    <row r="81" spans="1:11" ht="187.5" customHeight="1" x14ac:dyDescent="0.2">
      <c r="A81" s="38" t="s">
        <v>265</v>
      </c>
      <c r="B81" s="257" t="s">
        <v>5</v>
      </c>
      <c r="C81" s="65" t="str">
        <f>IF('Audit Info'!$E$1="Deutsch",D81,E81)</f>
        <v>La personne responsable de la lutte phytosanitaire sur l'exploitation est au bénéfice d'un permis professionnel.
La formation pour la protection phytosanitaire intégrée est ainsi couverte.</v>
      </c>
      <c r="D81" s="258" t="s">
        <v>2456</v>
      </c>
      <c r="E81" s="258" t="s">
        <v>2457</v>
      </c>
      <c r="F81" s="42" t="str">
        <f>IF('Audit Info'!$E$1="Deutsch",G81,H81)</f>
        <v>Examen réussi du cours professionnel correspondant (permis professionnel).</v>
      </c>
      <c r="G81" s="258" t="s">
        <v>285</v>
      </c>
      <c r="H81" s="258" t="s">
        <v>286</v>
      </c>
      <c r="I81" s="225" t="str">
        <f>IF('Audit Info'!$E$1="Deutsch",J81,K81)</f>
        <v xml:space="preserve">Déclaration globale (voir checkliste Excel)
Auditeur: faire confirmer la formation ou la consulter en cas de doute
</v>
      </c>
      <c r="J81" s="371" t="s">
        <v>3261</v>
      </c>
      <c r="K81" s="372" t="s">
        <v>3262</v>
      </c>
    </row>
    <row r="82" spans="1:11" ht="192" customHeight="1" x14ac:dyDescent="0.2">
      <c r="A82" s="38" t="s">
        <v>267</v>
      </c>
      <c r="B82" s="236" t="s">
        <v>9</v>
      </c>
      <c r="C82" s="65" t="str">
        <f>IF('Audit Info'!$E$1="Deutsch",D82,E82)</f>
        <v>Les ravageurs, maladies et mauvaises herbes importants qui peuvent attaquer les cultures SwissGAP ou causer des dégâts sont connus du chef d'exploitation. En cas d'attaque, il doit être en mesure de nommer le ravageur/la maladie/la mauvaise herbe (une information orale suffit).</v>
      </c>
      <c r="D82" s="41" t="s">
        <v>2458</v>
      </c>
      <c r="E82" s="41" t="s">
        <v>2459</v>
      </c>
      <c r="F82" s="42" t="str">
        <f>IF('Audit Info'!$E$1="Deutsch",G82,H82)</f>
        <v>Aucune preuve écrite n'est exigée, une explication orale est suffisante.</v>
      </c>
      <c r="G82" s="41" t="s">
        <v>2460</v>
      </c>
      <c r="H82" s="41" t="s">
        <v>2461</v>
      </c>
      <c r="I82" s="225" t="str">
        <f>IF('Audit Info'!$E$1="Deutsch",J82,K82)</f>
        <v>Auditeur: questionnement oral</v>
      </c>
      <c r="J82" s="362" t="s">
        <v>2462</v>
      </c>
      <c r="K82" s="363" t="s">
        <v>2463</v>
      </c>
    </row>
    <row r="83" spans="1:11" ht="114.75" x14ac:dyDescent="0.2">
      <c r="A83" s="241" t="s">
        <v>271</v>
      </c>
      <c r="B83" s="267" t="s">
        <v>13</v>
      </c>
      <c r="C83" s="65" t="str">
        <f>IF('Audit Info'!$E$1="Deutsch",D83,E83)</f>
        <v>Le niveau de sensibilité des variétés des cultures SwissGAP aux ravageurs et aux maladies est connu. Il peut s'agir de listes de variétés de la branche, de propres enregistrements ou de valeurs basées sur l'expérience de l'exploitation.</v>
      </c>
      <c r="D83" s="269" t="s">
        <v>2464</v>
      </c>
      <c r="E83" s="269" t="s">
        <v>2465</v>
      </c>
      <c r="F83" s="42" t="str">
        <f>IF('Audit Info'!$E$1="Deutsch",G83,H83)</f>
        <v>Aucune preuve écrite n'est exigée.</v>
      </c>
      <c r="G83" s="270" t="s">
        <v>2466</v>
      </c>
      <c r="H83" s="270" t="s">
        <v>2467</v>
      </c>
      <c r="I83" s="225" t="str">
        <f>IF('Audit Info'!$E$1="Deutsch",J83,K83)</f>
        <v>Listes variétales
Auditeur: questionnement oral</v>
      </c>
      <c r="J83" s="377" t="s">
        <v>3128</v>
      </c>
      <c r="K83" s="378" t="s">
        <v>3129</v>
      </c>
    </row>
    <row r="84" spans="1:11" ht="235.5" customHeight="1" x14ac:dyDescent="0.2">
      <c r="A84" s="241" t="s">
        <v>274</v>
      </c>
      <c r="B84" s="236" t="s">
        <v>9</v>
      </c>
      <c r="C84" s="65" t="str">
        <f>IF('Audit Info'!$E$1="Deutsch",D84,E84)</f>
        <v>Pour les cultures principales, la protection phytosanitaire intégrée se fait sur la base d'un plan de mesures. 
Dans ce plan, les ravageurs et maladies problématiques d'importance économique ainsi que l'utilisation prévue de mesures préventives et de mesures de lutte biologique, biotechnique et chimique sont consignés par culture (groupe de cultures) principale. Les traitements sont effectués selon le principe du seuil de nuisibilité, s'il y en a.
Après la fin de la culture, le bilan des problèmes de culture et des mesures prises est analysé ; si nécessaire, le plan pour la culture suivante est adapté sur cette base.
Pour les cultures de plein champ, l'entretien soigneux du sol et la régulation des mauvaises herbes doivent être planifiés par type de culture/parcelle et les mesures prises doivent être documentées.</v>
      </c>
      <c r="D84" s="41" t="s">
        <v>2468</v>
      </c>
      <c r="E84" s="41" t="s">
        <v>2469</v>
      </c>
      <c r="F84" s="42" t="str">
        <f>IF('Audit Info'!$E$1="Deutsch",G84,H84)</f>
        <v>Un plan de mesures est disponible pour les cultures principales. Il peut s'agir d'une brève liste des ravageurs/maladies et/ou des mauvaises herbes problématiques et des mesures correspondantes. Signer le plan chaque année et l'adapter si nécessaire.
Pour les cultures de plein champ : plan de rotation des cultures &amp; documentation concernant l'entretien du sol et la régulation des mauvaises herbes dans des journaux.</v>
      </c>
      <c r="G84" s="41" t="s">
        <v>2470</v>
      </c>
      <c r="H84" s="41" t="s">
        <v>2471</v>
      </c>
      <c r="I84" s="225" t="str">
        <f>IF('Audit Info'!$E$1="Deutsch",J84,K84)</f>
        <v>Plan de mesures protection phytosanitaire intégrée (FO)
Auditeur: vérifier le plan, questionnement oral</v>
      </c>
      <c r="J84" s="362" t="s">
        <v>3263</v>
      </c>
      <c r="K84" s="363" t="s">
        <v>3264</v>
      </c>
    </row>
    <row r="85" spans="1:11" ht="99" customHeight="1" x14ac:dyDescent="0.2">
      <c r="A85" s="38" t="s">
        <v>2472</v>
      </c>
      <c r="B85" s="230" t="s">
        <v>5</v>
      </c>
      <c r="C85" s="65" t="str">
        <f>IF('Audit Info'!$E$1="Deutsch",D85,E85)</f>
        <v xml:space="preserve">Lutte préventive:
Le producteur peut prouver qu'il applique au moins deux mesures de prévention permettant d'adapter les méthodes de gestion pour diminuer l'apparition et l'intensité des attaques de ravageurs et de maladies. </v>
      </c>
      <c r="D85" s="231" t="s">
        <v>288</v>
      </c>
      <c r="E85" s="231" t="s">
        <v>2473</v>
      </c>
      <c r="F85" s="42" t="str">
        <f>IF('Audit Info'!$E$1="Deutsch",G85,H85)</f>
        <v>Mesures préventives possibles :
- stérilisation à la vapeur du sol ou des substrats
- choix de variétés appropriées (résistances)
- bonne hygiène de culture (évacuer les cultures ou les déchets de plantes infectés ou malades)
- nettoyage et désinfection des machines, des emplacements et des tables</v>
      </c>
      <c r="G85" s="231" t="s">
        <v>289</v>
      </c>
      <c r="H85" s="231" t="s">
        <v>290</v>
      </c>
      <c r="I85" s="225" t="str">
        <f>IF('Audit Info'!$E$1="Deutsch",J85,K85)</f>
        <v>Auditeur: Noter 2 mesures</v>
      </c>
      <c r="J85" s="357" t="s">
        <v>2474</v>
      </c>
      <c r="K85" s="358" t="s">
        <v>2475</v>
      </c>
    </row>
    <row r="86" spans="1:11" ht="140.25" x14ac:dyDescent="0.2">
      <c r="A86" s="38" t="s">
        <v>2476</v>
      </c>
      <c r="B86" s="230" t="s">
        <v>5</v>
      </c>
      <c r="C86" s="65" t="str">
        <f>IF('Audit Info'!$E$1="Deutsch",D86,E86)</f>
        <v>Observation et surveillance:
Le producteur peut prouver qu'il applique au moins deux mesures d'observation et de surveillance. Cette mesure permet de lutter de manière ciblée contre les ravageurs (par ex. en utilisant leurs prédateurs naturels).</v>
      </c>
      <c r="D86" s="231" t="s">
        <v>3098</v>
      </c>
      <c r="E86" s="231" t="s">
        <v>294</v>
      </c>
      <c r="F86" s="42" t="str">
        <f>IF('Audit Info'!$E$1="Deutsch",G86,H86)</f>
        <v xml:space="preserve">Mesures d'observation et de surveillance possibles :
- surveillance des cultures, par ex. avec des pièges colorés
- comptage des ravageurs
- utilisation de phéromones
- Thermo-hygrographe </v>
      </c>
      <c r="G86" s="231" t="s">
        <v>293</v>
      </c>
      <c r="H86" s="231" t="s">
        <v>2477</v>
      </c>
      <c r="I86" s="225" t="str">
        <f>IF('Audit Info'!$E$1="Deutsch",J86,K86)</f>
        <v>Protocole de surveillance ravageurs et maladies (FO)
Auditeur: Noter 2 mesures</v>
      </c>
      <c r="J86" s="357" t="s">
        <v>3265</v>
      </c>
      <c r="K86" s="358" t="s">
        <v>3130</v>
      </c>
    </row>
    <row r="87" spans="1:11" ht="267.75" x14ac:dyDescent="0.2">
      <c r="A87" s="38" t="s">
        <v>2478</v>
      </c>
      <c r="B87" s="230" t="s">
        <v>5</v>
      </c>
      <c r="C87" s="65" t="str">
        <f>IF('Audit Info'!$E$1="Deutsch",D87,E87)</f>
        <v>Intervention:
Le producteur peut prouver qu'au cas où l'attaque des ravageurs a un effet négatif sur la valeur économique d'une culture, un traitement est effectué avec des méthodes de lutte spécifiques contre les ravageurs. Dans la mesure du possible, des méthodes non chimiques doivent être envisagées ou les produits phytosanitaires doivent être sélectionnés selon une approche basée sur les risques et présentant le moins de dangers possible (p. ex. la toxicité). 
N/A si pas d'intervention nécessaire</v>
      </c>
      <c r="D87" s="231" t="s">
        <v>2479</v>
      </c>
      <c r="E87" s="231" t="s">
        <v>2480</v>
      </c>
      <c r="F87" s="42" t="str">
        <f>IF('Audit Info'!$E$1="Deutsch",G87,H87)</f>
        <v>Mesures d'intervention possibles :
- utilisation de mesures phytosanitaires biologiques comme par ex. nématodes, pièges, produits biologiques, lutte mécanique contre les mauvaises herbes ou ensemencements en pleine terre
- Utilisation sélective de produits phytosanitaires, utilisation de produits phytosanitaires avec différents groupes de substances actives afin d'éviter les résistances.</v>
      </c>
      <c r="G87" s="231" t="s">
        <v>295</v>
      </c>
      <c r="H87" s="231" t="s">
        <v>296</v>
      </c>
      <c r="I87" s="225" t="str">
        <f>IF('Audit Info'!$E$1="Deutsch",J87,K87)</f>
        <v xml:space="preserve">Journal des cultures (FO)
Auditeur : vérifier les enregistrements phytosanitaires, questionnement oral si le même produit/substance active est souvent utilisé
</v>
      </c>
      <c r="J87" s="357" t="s">
        <v>3266</v>
      </c>
      <c r="K87" s="358" t="s">
        <v>3267</v>
      </c>
    </row>
    <row r="88" spans="1:11" ht="216.75" x14ac:dyDescent="0.2">
      <c r="A88" s="38" t="s">
        <v>2481</v>
      </c>
      <c r="B88" s="236" t="s">
        <v>9</v>
      </c>
      <c r="C88" s="65" t="str">
        <f>IF('Audit Info'!$E$1="Deutsch",D88,E88)</f>
        <v>Si l'apparition de ravageurs, de maladies ou de mauvaises herbes nécessite des traitements répétés, il convient, dans la mesure du possible, d'alterner les groupes de substances actives afin d'éviter l'apparition de tolérance ou de résistance (si aucune autre substance active n'est autorisée pour l'application spécifique, l'alternance n'est pas possible). Lorsque cela est techniquement possible, il convient d'inclure des méthodes de traitement alternatives dans la lutte.</v>
      </c>
      <c r="D88" s="248" t="s">
        <v>2482</v>
      </c>
      <c r="E88" s="248" t="s">
        <v>2483</v>
      </c>
      <c r="F88" s="42" t="str">
        <f>IF('Audit Info'!$E$1="Deutsch",G88,H88)</f>
        <v>A prendre en compte lorsque plusieurs traitements par culture sont la règle.
Non applicable si aucune intervention ou seulement des interventions isolées sont nécessaires.</v>
      </c>
      <c r="G88" s="248" t="s">
        <v>297</v>
      </c>
      <c r="H88" s="248" t="s">
        <v>2484</v>
      </c>
      <c r="I88" s="225" t="str">
        <f>IF('Audit Info'!$E$1="Deutsch",J88,K88)</f>
        <v xml:space="preserve">Journal des cultures (FO)
Auditeur : vérifier les enregistrements phytosanitaires, questionnement oral si le même produit/substance active est utilisé plus souvent
</v>
      </c>
      <c r="J88" s="362" t="s">
        <v>3266</v>
      </c>
      <c r="K88" s="363" t="s">
        <v>3268</v>
      </c>
    </row>
    <row r="89" spans="1:11" s="225" customFormat="1" ht="15.75" x14ac:dyDescent="0.2">
      <c r="A89" s="40" t="s">
        <v>282</v>
      </c>
      <c r="B89" s="40"/>
      <c r="C89" s="65" t="str">
        <f>IF('Audit Info'!$E$1="Deutsch",D89,E89)</f>
        <v>8. PROTECTION PHYTOSANITAIRE</v>
      </c>
      <c r="D89" s="263" t="s">
        <v>2853</v>
      </c>
      <c r="E89" s="263" t="s">
        <v>2873</v>
      </c>
      <c r="F89" s="42">
        <f>IF('Audit Info'!$E$1="Deutsch",G89,H89)</f>
        <v>0</v>
      </c>
      <c r="G89" s="224"/>
      <c r="H89" s="224"/>
      <c r="I89" s="225">
        <f>IF('Audit Info'!$E$1="Deutsch",J89,K89)</f>
        <v>0</v>
      </c>
      <c r="J89" s="364" t="s">
        <v>2485</v>
      </c>
      <c r="K89" s="353"/>
    </row>
    <row r="90" spans="1:11" ht="25.5" x14ac:dyDescent="0.2">
      <c r="A90" s="39" t="s">
        <v>283</v>
      </c>
      <c r="B90" s="39"/>
      <c r="C90" s="65" t="str">
        <f>IF('Audit Info'!$E$1="Deutsch",D90,E90)</f>
        <v>8.1 Choix des produits phytosanitaires</v>
      </c>
      <c r="D90" s="249" t="s">
        <v>2486</v>
      </c>
      <c r="E90" s="249" t="s">
        <v>2487</v>
      </c>
      <c r="F90" s="42">
        <f>IF('Audit Info'!$E$1="Deutsch",G90,H90)</f>
        <v>0</v>
      </c>
      <c r="G90" s="246"/>
      <c r="H90" s="246"/>
      <c r="I90" s="225">
        <f>IF('Audit Info'!$E$1="Deutsch",J90,K90)</f>
        <v>0</v>
      </c>
      <c r="J90" s="365"/>
      <c r="K90" s="366"/>
    </row>
    <row r="91" spans="1:11" ht="274.5" customHeight="1" x14ac:dyDescent="0.2">
      <c r="A91" s="38" t="s">
        <v>284</v>
      </c>
      <c r="B91" s="257" t="s">
        <v>5</v>
      </c>
      <c r="C91" s="65" t="str">
        <f>IF('Audit Info'!$E$1="Deutsch",D91,E91)</f>
        <v>Le producteur dispose de la liste actuelle des produits phytosanitaires de l'Office fédéral de l'agriculture sous forme imprimée ou par accès à : https://www.psm.admin.ch/fr/produkte
L'exploitation utilise pour ses cultures uniquement des produits phytosanitaires conformes à cette liste.</v>
      </c>
      <c r="D91" s="258" t="s">
        <v>2488</v>
      </c>
      <c r="E91" s="258" t="s">
        <v>2489</v>
      </c>
      <c r="F91" s="42" t="str">
        <f>IF('Audit Info'!$E$1="Deutsch",G91,H91)</f>
        <v>Les listes de PPh ne doivent pas être plus anciennes que l'année précédente. Les listes publiées sur Internet sont également considérées comme disponibles sur l'exploitation et comme actualisées, pour autant que le chef d'exploitation utilise Internet.</v>
      </c>
      <c r="G91" s="258" t="s">
        <v>2490</v>
      </c>
      <c r="H91" s="258" t="s">
        <v>2491</v>
      </c>
      <c r="I91" s="225" t="str">
        <f>IF('Audit Info'!$E$1="Deutsch",J91,K91)</f>
        <v>Liste des PPh de l'OFAG (Index PPh)
Auditeur : vérifier l'accès à l'index PPh</v>
      </c>
      <c r="J91" s="371" t="s">
        <v>2492</v>
      </c>
      <c r="K91" s="372" t="s">
        <v>3131</v>
      </c>
    </row>
    <row r="92" spans="1:11" ht="178.5" x14ac:dyDescent="0.2">
      <c r="A92" s="38" t="s">
        <v>287</v>
      </c>
      <c r="B92" s="230" t="s">
        <v>5</v>
      </c>
      <c r="C92" s="65" t="str">
        <f>IF('Audit Info'!$E$1="Deutsch",D92,E92)</f>
        <v>Tous les produits phytosanitaires utilisés sont appropriés pour lutter contre les ravageurs, les maladies et les mauvaises herbes et leur utilisation peut être justifiée selon les indications figurant sur l'étiquette ou dans la liste des produits phytosanitaires de l'Office fédéral de l'agriculture. Si l'utilisation se fait sur la base d'une homologation en cas d’urgence, celle-ci doit être présentée.</v>
      </c>
      <c r="D92" s="231" t="s">
        <v>2493</v>
      </c>
      <c r="E92" s="231" t="s">
        <v>2494</v>
      </c>
      <c r="F92" s="42" t="str">
        <f>IF('Audit Info'!$E$1="Deutsch",G92,H92)</f>
        <v>Le choix des produits se fait en fonction de la liste des produits phytosanitaires de l'Office fédéral de l'agriculture ou des catalogues d'entreprises suisses.
Index des produits phytosanitaires (Banque de données): https://www.psm.admin.ch/fr/produkte</v>
      </c>
      <c r="G92" s="231" t="s">
        <v>2495</v>
      </c>
      <c r="H92" s="231" t="s">
        <v>2496</v>
      </c>
      <c r="I92" s="225" t="str">
        <f>IF('Audit Info'!$E$1="Deutsch",J92,K92)</f>
        <v>Journal des cultures (FO)
Auditeur: vérifier un exemple d'un PPh utilisé selon le journal des traitements</v>
      </c>
      <c r="J92" s="357" t="s">
        <v>3269</v>
      </c>
      <c r="K92" s="358" t="s">
        <v>3270</v>
      </c>
    </row>
    <row r="93" spans="1:11" ht="97.5" customHeight="1" x14ac:dyDescent="0.2">
      <c r="A93" s="38" t="s">
        <v>292</v>
      </c>
      <c r="B93" s="230" t="s">
        <v>5</v>
      </c>
      <c r="C93" s="65" t="str">
        <f>IF('Audit Info'!$E$1="Deutsch",D93,E93)</f>
        <v xml:space="preserve">Les factures/bulletins de livraison des produits phytosanitaires et des produits de traitement post-récolte utilisés sont conservés et sont disponibles lors des contrôles externes. </v>
      </c>
      <c r="D93" s="258" t="s">
        <v>2497</v>
      </c>
      <c r="E93" s="258" t="s">
        <v>2498</v>
      </c>
      <c r="F93" s="42" t="str">
        <f>IF('Audit Info'!$E$1="Deutsch",G93,H93)</f>
        <v>Contrôles par sondage pour vérifier si les factures des produits phytosanitaires utilisés sont disponibles.</v>
      </c>
      <c r="G93" s="258" t="s">
        <v>2499</v>
      </c>
      <c r="H93" s="258" t="s">
        <v>304</v>
      </c>
      <c r="I93" s="225" t="str">
        <f>IF('Audit Info'!$E$1="Deutsch",J93,K93)</f>
        <v>Auditeur : noter l'exemple d'un produit contrôlé (stock &amp; facture).</v>
      </c>
      <c r="J93" s="371" t="s">
        <v>2500</v>
      </c>
      <c r="K93" s="372" t="s">
        <v>2501</v>
      </c>
    </row>
    <row r="94" spans="1:11" ht="38.25" x14ac:dyDescent="0.2">
      <c r="A94" s="39" t="s">
        <v>298</v>
      </c>
      <c r="B94" s="39"/>
      <c r="C94" s="65" t="str">
        <f>IF('Audit Info'!$E$1="Deutsch",D94,E94)</f>
        <v>8.2 Enregistrements relatifs à l'utilisation de produits phytosanitaires</v>
      </c>
      <c r="D94" s="228" t="s">
        <v>2502</v>
      </c>
      <c r="E94" s="228" t="s">
        <v>2503</v>
      </c>
      <c r="F94" s="42">
        <f>IF('Audit Info'!$E$1="Deutsch",G94,H94)</f>
        <v>0</v>
      </c>
      <c r="G94" s="246"/>
      <c r="H94" s="246"/>
      <c r="I94" s="225">
        <f>IF('Audit Info'!$E$1="Deutsch",J94,K94)</f>
        <v>0</v>
      </c>
      <c r="J94" s="365"/>
      <c r="K94" s="366"/>
    </row>
    <row r="95" spans="1:11" ht="58.5" customHeight="1" x14ac:dyDescent="0.2">
      <c r="A95" s="38" t="s">
        <v>298</v>
      </c>
      <c r="B95" s="39"/>
      <c r="C95" s="65" t="str">
        <f>IF('Audit Info'!$E$1="Deutsch",D95,E95)</f>
        <v>Tous les enregistrements relatifs à l'utilisation des produits phytosanitaires doivent mentionner les indications suivantes (pour les cultures mixtes, les enregistrements peuvent être résumés en groupe de cultures pour autant que les traitements soient identiques pour un groupe de culture) :</v>
      </c>
      <c r="D95" s="42" t="s">
        <v>306</v>
      </c>
      <c r="E95" s="42" t="s">
        <v>307</v>
      </c>
      <c r="F95" s="42">
        <f>IF('Audit Info'!$E$1="Deutsch",G95,H95)</f>
        <v>0</v>
      </c>
      <c r="G95" s="246"/>
      <c r="H95" s="246"/>
      <c r="I95" s="225">
        <f>IF('Audit Info'!$E$1="Deutsch",J95,K95)</f>
        <v>0</v>
      </c>
      <c r="J95" s="365"/>
      <c r="K95" s="366"/>
    </row>
    <row r="96" spans="1:11" ht="227.25" customHeight="1" x14ac:dyDescent="0.2">
      <c r="A96" s="38" t="s">
        <v>299</v>
      </c>
      <c r="B96" s="230" t="s">
        <v>5</v>
      </c>
      <c r="C96" s="65" t="str">
        <f>IF('Audit Info'!$E$1="Deutsch",D96,E96)</f>
        <v>Nom de la culture traitée, de la série et de la variété, y c. indication de la surface traitée (m2 ou ha)</v>
      </c>
      <c r="D96" s="231" t="s">
        <v>2504</v>
      </c>
      <c r="E96" s="231" t="s">
        <v>2505</v>
      </c>
      <c r="F96" s="42" t="str">
        <f>IF('Audit Info'!$E$1="Deutsch",G96,H96)</f>
        <v>Il est possible de grouper les parcelles avec des traitements identiques. La surface traitée doit être traçable ou enregistrée.</v>
      </c>
      <c r="G96" s="231" t="s">
        <v>2506</v>
      </c>
      <c r="H96" s="231" t="s">
        <v>2507</v>
      </c>
      <c r="I96" s="225" t="str">
        <f>IF('Audit Info'!$E$1="Deutsch",J96,K96)</f>
        <v>Journal des cultures (FO)
Auditeur: noter un exemple</v>
      </c>
      <c r="J96" s="357" t="s">
        <v>3271</v>
      </c>
      <c r="K96" s="358" t="s">
        <v>3272</v>
      </c>
    </row>
    <row r="97" spans="1:11" ht="38.25" x14ac:dyDescent="0.2">
      <c r="A97" s="38" t="s">
        <v>301</v>
      </c>
      <c r="B97" s="230" t="s">
        <v>5</v>
      </c>
      <c r="C97" s="65" t="str">
        <f>IF('Audit Info'!$E$1="Deutsch",D97,E97)</f>
        <v>Nom du champ/quartier ou n° de la serre.</v>
      </c>
      <c r="D97" s="231" t="s">
        <v>2508</v>
      </c>
      <c r="E97" s="231" t="s">
        <v>2509</v>
      </c>
      <c r="F97" s="42" t="str">
        <f>IF('Audit Info'!$E$1="Deutsch",G97,H97)</f>
        <v>Champ/parcelle ou série cultivée en serre</v>
      </c>
      <c r="G97" s="231" t="s">
        <v>238</v>
      </c>
      <c r="H97" s="231" t="s">
        <v>2510</v>
      </c>
      <c r="I97" s="225" t="str">
        <f>IF('Audit Info'!$E$1="Deutsch",J97,K97)</f>
        <v>dito</v>
      </c>
      <c r="J97" s="357" t="s">
        <v>241</v>
      </c>
      <c r="K97" s="358" t="s">
        <v>241</v>
      </c>
    </row>
    <row r="98" spans="1:11" ht="25.5" x14ac:dyDescent="0.2">
      <c r="A98" s="38" t="s">
        <v>302</v>
      </c>
      <c r="B98" s="230" t="s">
        <v>5</v>
      </c>
      <c r="C98" s="65" t="str">
        <f>IF('Audit Info'!$E$1="Deutsch",D98,E98)</f>
        <v>Date d'application (jour/mois/année).</v>
      </c>
      <c r="D98" s="231" t="s">
        <v>2511</v>
      </c>
      <c r="E98" s="231" t="s">
        <v>2354</v>
      </c>
      <c r="F98" s="42" t="str">
        <f>IF('Audit Info'!$E$1="Deutsch",G98,H98)</f>
        <v>Date</v>
      </c>
      <c r="G98" s="231" t="s">
        <v>54</v>
      </c>
      <c r="H98" s="231" t="s">
        <v>240</v>
      </c>
      <c r="I98" s="225" t="str">
        <f>IF('Audit Info'!$E$1="Deutsch",J98,K98)</f>
        <v>dito</v>
      </c>
      <c r="J98" s="357" t="s">
        <v>241</v>
      </c>
      <c r="K98" s="358" t="s">
        <v>241</v>
      </c>
    </row>
    <row r="99" spans="1:11" ht="114.75" x14ac:dyDescent="0.2">
      <c r="A99" s="38" t="s">
        <v>303</v>
      </c>
      <c r="B99" s="230" t="s">
        <v>5</v>
      </c>
      <c r="C99" s="65" t="str">
        <f>IF('Audit Info'!$E$1="Deutsch",D99,E99)</f>
        <v>Nom commercial et substance active ainsi que concentration dans le produit commercial (g/kg ou ml/l). Dans le cas d'organismes utiles, le nom scientifique ou le nom commercial des produits utilisés.</v>
      </c>
      <c r="D99" s="231" t="s">
        <v>2512</v>
      </c>
      <c r="E99" s="231" t="s">
        <v>2513</v>
      </c>
      <c r="F99" s="42" t="str">
        <f>IF('Audit Info'!$E$1="Deutsch",G99,H99)</f>
        <v>L'enregistrement du nom commercial (complet) ou de la substance active est suffisant pour autant que la substance active soit documentée sur une liste (p. ex. inventaire). La concentration dans le produit commercial peut également être justifiée à l'aide de listes de PPh ou d'indications sur l'emballage.</v>
      </c>
      <c r="G99" s="231" t="s">
        <v>2514</v>
      </c>
      <c r="H99" s="231" t="s">
        <v>2515</v>
      </c>
      <c r="I99" s="225" t="str">
        <f>IF('Audit Info'!$E$1="Deutsch",J99,K99)</f>
        <v>dito</v>
      </c>
      <c r="J99" s="357" t="s">
        <v>241</v>
      </c>
      <c r="K99" s="358" t="s">
        <v>241</v>
      </c>
    </row>
    <row r="100" spans="1:11" ht="63.75" x14ac:dyDescent="0.2">
      <c r="A100" s="38" t="s">
        <v>2516</v>
      </c>
      <c r="B100" s="230" t="s">
        <v>5</v>
      </c>
      <c r="C100" s="65" t="str">
        <f>IF('Audit Info'!$E$1="Deutsch",D100,E100)</f>
        <v>Raison principale de l'utilisation (indiquer le ravageur, la maladie, les mauvaises herbes problématiques à traiter).</v>
      </c>
      <c r="D100" s="271" t="s">
        <v>2517</v>
      </c>
      <c r="E100" s="231" t="s">
        <v>2518</v>
      </c>
      <c r="F100" s="42" t="str">
        <f>IF('Audit Info'!$E$1="Deutsch",G100,H100)</f>
        <v>-</v>
      </c>
      <c r="G100" s="231" t="s">
        <v>487</v>
      </c>
      <c r="H100" s="234" t="s">
        <v>487</v>
      </c>
      <c r="I100" s="225" t="str">
        <f>IF('Audit Info'!$E$1="Deutsch",J100,K100)</f>
        <v>Motifs principaux d'application (FO)
Journal des cultures (FO)
Auditeur: noter un exemple</v>
      </c>
      <c r="J100" s="357" t="s">
        <v>3273</v>
      </c>
      <c r="K100" s="358" t="s">
        <v>3274</v>
      </c>
    </row>
    <row r="101" spans="1:11" ht="51" x14ac:dyDescent="0.2">
      <c r="A101" s="38" t="s">
        <v>2519</v>
      </c>
      <c r="B101" s="230" t="s">
        <v>5</v>
      </c>
      <c r="C101" s="65" t="str">
        <f>IF('Audit Info'!$E$1="Deutsch",D101,E101)</f>
        <v xml:space="preserve">Quantités appliquées en poids ou en volume par litre d'eau ou par autre support. </v>
      </c>
      <c r="D101" s="231" t="s">
        <v>2520</v>
      </c>
      <c r="E101" s="231" t="s">
        <v>2521</v>
      </c>
      <c r="F101" s="42" t="str">
        <f>IF('Audit Info'!$E$1="Deutsch",G101,H101)</f>
        <v>-</v>
      </c>
      <c r="G101" s="231" t="s">
        <v>487</v>
      </c>
      <c r="H101" s="234" t="s">
        <v>487</v>
      </c>
      <c r="I101" s="225" t="str">
        <f>IF('Audit Info'!$E$1="Deutsch",J101,K101)</f>
        <v>Journal des cultures (FO)
Auditeur: noter un exemple</v>
      </c>
      <c r="J101" s="357" t="s">
        <v>3275</v>
      </c>
      <c r="K101" s="358" t="s">
        <v>3272</v>
      </c>
    </row>
    <row r="102" spans="1:11" ht="76.5" x14ac:dyDescent="0.2">
      <c r="A102" s="38" t="s">
        <v>2522</v>
      </c>
      <c r="B102" s="236" t="s">
        <v>9</v>
      </c>
      <c r="C102" s="65" t="str">
        <f>IF('Audit Info'!$E$1="Deutsch",D102,E102)</f>
        <v>Nom de l'utilisateur. Si l'application de produits phytosanitaire est toujours effectuée par la même personne,  le nom de l'opérateur peut être enregistré une fois de manière globale.</v>
      </c>
      <c r="D102" s="252" t="s">
        <v>2523</v>
      </c>
      <c r="E102" s="252" t="s">
        <v>2524</v>
      </c>
      <c r="F102" s="42" t="str">
        <f>IF('Audit Info'!$E$1="Deutsch",G102,H102)</f>
        <v>Si plusieurs personnes appliquent les produits phytosanitaires, l'opérateur doit être indiqué dans le journal.</v>
      </c>
      <c r="G102" s="248" t="s">
        <v>313</v>
      </c>
      <c r="H102" s="248" t="s">
        <v>314</v>
      </c>
      <c r="I102" s="225" t="str">
        <f>IF('Audit Info'!$E$1="Deutsch",J102,K102)</f>
        <v xml:space="preserve">Déclaration globale (voir checkliste Excel)
Journal des cultures (FO)
Auditeur: noter un exemple
</v>
      </c>
      <c r="J102" s="373" t="s">
        <v>3276</v>
      </c>
      <c r="K102" s="374" t="s">
        <v>3277</v>
      </c>
    </row>
    <row r="103" spans="1:11" ht="89.25" x14ac:dyDescent="0.2">
      <c r="A103" s="38" t="s">
        <v>2525</v>
      </c>
      <c r="B103" s="236" t="s">
        <v>9</v>
      </c>
      <c r="C103" s="65" t="str">
        <f>IF('Audit Info'!$E$1="Deutsch",D103,E103)</f>
        <v>Technique d'application (identification claire s'il y a plusieurs machines) et méthode utilisée (par ex. grandes quantités d'eau, pulvérisation, nébulisation ou autre méthode).</v>
      </c>
      <c r="D103" s="252" t="s">
        <v>2526</v>
      </c>
      <c r="E103" s="252" t="s">
        <v>2527</v>
      </c>
      <c r="F103" s="42" t="str">
        <f>IF('Audit Info'!$E$1="Deutsch",G103,H103)</f>
        <v>Si c'est toujours la même machine qui est utilisée, une déclaration globale est possible. Les écarts doivent être indiqués.</v>
      </c>
      <c r="G103" s="248" t="s">
        <v>318</v>
      </c>
      <c r="H103" s="248" t="s">
        <v>2528</v>
      </c>
      <c r="I103" s="225" t="str">
        <f>IF('Audit Info'!$E$1="Deutsch",J103,K103)</f>
        <v>Déclaration globale (voir checkliste Excel)
Journal des cultures (FO)
Auditeur: noter un exemple</v>
      </c>
      <c r="J103" s="373" t="s">
        <v>3278</v>
      </c>
      <c r="K103" s="374" t="s">
        <v>3279</v>
      </c>
    </row>
    <row r="104" spans="1:11" ht="127.5" x14ac:dyDescent="0.2">
      <c r="A104" s="38" t="s">
        <v>2529</v>
      </c>
      <c r="B104" s="236" t="s">
        <v>9</v>
      </c>
      <c r="C104" s="65" t="str">
        <f>IF('Audit Info'!$E$1="Deutsch",D104,E104)</f>
        <v xml:space="preserve">Nom de l'opérateur responsable des applications de produits phytosanitaires sur le plan technique.
Si c'est toujours la même personne qui est responsable des applications de produits phytosanitaires, il est possible de l'indiquer de manière globale. </v>
      </c>
      <c r="D104" s="261" t="s">
        <v>2530</v>
      </c>
      <c r="E104" s="261" t="s">
        <v>2885</v>
      </c>
      <c r="F104" s="42" t="str">
        <f>IF('Audit Info'!$E$1="Deutsch",G104,H104)</f>
        <v>-</v>
      </c>
      <c r="G104" s="248" t="s">
        <v>487</v>
      </c>
      <c r="H104" s="262" t="s">
        <v>487</v>
      </c>
      <c r="I104" s="225" t="str">
        <f>IF('Audit Info'!$E$1="Deutsch",J104,K104)</f>
        <v>Déclaration globale (voir checkliste Excel)
Journal des cultures (FO)</v>
      </c>
      <c r="J104" s="373" t="s">
        <v>3280</v>
      </c>
      <c r="K104" s="374" t="s">
        <v>3281</v>
      </c>
    </row>
    <row r="105" spans="1:11" ht="103.5" customHeight="1" x14ac:dyDescent="0.2">
      <c r="A105" s="38" t="s">
        <v>2531</v>
      </c>
      <c r="B105" s="253" t="s">
        <v>13</v>
      </c>
      <c r="C105" s="65" t="str">
        <f>IF('Audit Info'!$E$1="Deutsch",D105,E105)</f>
        <v>Le paramètre suivant est disponible pour la consommation de produits phytosanitaires : kg de substance active du PPh utilisée par groupe de culture par ha/an.
Pour les petites structures (par ex. les serres), une surface de production plus petite peut être choisie pour le calcul.</v>
      </c>
      <c r="D105" s="255" t="s">
        <v>2532</v>
      </c>
      <c r="E105" s="255" t="s">
        <v>2533</v>
      </c>
      <c r="F105" s="42" t="str">
        <f>IF('Audit Info'!$E$1="Deutsch",G105,H105)</f>
        <v>L'objectif de cette recommandation est de comparer la quantité de substances actives de PPh utilisé avec la quantité de production et la qualité des produits et d'observer les évolutions.</v>
      </c>
      <c r="G105" s="255" t="s">
        <v>2534</v>
      </c>
      <c r="H105" s="255" t="s">
        <v>2535</v>
      </c>
      <c r="I105" s="225" t="str">
        <f>IF('Audit Info'!$E$1="Deutsch",J105,K105)</f>
        <v>Bulletins de livraison PPh
Journal des cultures (FO)
Auditeur : vérifier les enregistrements. Si les paramètres peuvent être calculés, noter un exemple.</v>
      </c>
      <c r="J105" s="370" t="s">
        <v>3282</v>
      </c>
      <c r="K105" s="255" t="s">
        <v>3283</v>
      </c>
    </row>
    <row r="106" spans="1:11" ht="38.25" x14ac:dyDescent="0.2">
      <c r="A106" s="39" t="s">
        <v>305</v>
      </c>
      <c r="B106" s="39"/>
      <c r="C106" s="65" t="str">
        <f>IF('Audit Info'!$E$1="Deutsch",D106,E106)</f>
        <v>8.3 Stockage des produits phytosanitaires (y c. produits post-récolte)</v>
      </c>
      <c r="D106" s="249" t="s">
        <v>2536</v>
      </c>
      <c r="E106" s="249" t="s">
        <v>2865</v>
      </c>
      <c r="F106" s="42">
        <f>IF('Audit Info'!$E$1="Deutsch",G106,H106)</f>
        <v>0</v>
      </c>
      <c r="G106" s="246"/>
      <c r="H106" s="246"/>
      <c r="I106" s="225">
        <f>IF('Audit Info'!$E$1="Deutsch",J106,K106)</f>
        <v>0</v>
      </c>
      <c r="J106" s="365"/>
      <c r="K106" s="366"/>
    </row>
    <row r="107" spans="1:11" ht="89.25" x14ac:dyDescent="0.2">
      <c r="A107" s="39" t="s">
        <v>305</v>
      </c>
      <c r="B107" s="39"/>
      <c r="C107" s="65" t="str">
        <f>IF('Audit Info'!$E$1="Deutsch",D107,E107)</f>
        <v>Les produits phytosanitaires et les produits de traitement post-récolte doivent être entreposés de manière sûre afin de réduire au maximum les risques pour l'homme, les animaux et l'environnement. Pour cela, les critères suivants doivent être remplis :</v>
      </c>
      <c r="D107" s="259" t="s">
        <v>2537</v>
      </c>
      <c r="E107" s="259" t="s">
        <v>2538</v>
      </c>
      <c r="F107" s="42">
        <f>IF('Audit Info'!$E$1="Deutsch",G107,H107)</f>
        <v>0</v>
      </c>
      <c r="G107" s="246"/>
      <c r="H107" s="246"/>
      <c r="I107" s="225">
        <f>IF('Audit Info'!$E$1="Deutsch",J107,K107)</f>
        <v>0</v>
      </c>
      <c r="J107" s="365"/>
      <c r="K107" s="366"/>
    </row>
    <row r="108" spans="1:11" ht="150.75" customHeight="1" x14ac:dyDescent="0.2">
      <c r="A108" s="38" t="s">
        <v>308</v>
      </c>
      <c r="B108" s="236" t="s">
        <v>9</v>
      </c>
      <c r="C108" s="65" t="str">
        <f>IF('Audit Info'!$E$1="Deutsch",D108,E108)</f>
        <v>Il existe au moins un inventaire annuel des produits phytosanitaires. L' achat (bulletins de livraison/factures) et la consommation sont documentés en permanence, ce qui permet de déterminer l'état actuel des stocks.</v>
      </c>
      <c r="D108" s="248" t="s">
        <v>2539</v>
      </c>
      <c r="E108" s="248" t="s">
        <v>3023</v>
      </c>
      <c r="F108" s="42" t="str">
        <f>IF('Audit Info'!$E$1="Deutsch",G108,H108)</f>
        <v>Une saisie électronique des entrées et sorties avec un solde automatique des inventaires est recommandable mais n'est pas exigée.</v>
      </c>
      <c r="G108" s="248" t="s">
        <v>249</v>
      </c>
      <c r="H108" s="248" t="s">
        <v>250</v>
      </c>
      <c r="I108" s="225" t="str">
        <f>IF('Audit Info'!$E$1="Deutsch",J108,K108)</f>
        <v>Inventaire des produits phytosanitaires (FO)
Journal des cultures (FO)
Auditeur : à l'aide d'un exemple, comparer le dernier inventaire avec le stock et les enregistrements phytosanitaires / les achats supplémentaires.</v>
      </c>
      <c r="J108" s="362" t="s">
        <v>3284</v>
      </c>
      <c r="K108" s="363" t="s">
        <v>3285</v>
      </c>
    </row>
    <row r="109" spans="1:11" ht="409.5" x14ac:dyDescent="0.2">
      <c r="A109" s="38" t="s">
        <v>309</v>
      </c>
      <c r="B109" s="230" t="s">
        <v>5</v>
      </c>
      <c r="C109" s="65" t="str">
        <f>IF('Audit Info'!$E$1="Deutsch",D109,E109)</f>
        <v>Le stockage des produits phytosanitaires (PPh) est conforme à toutes les lois et réglementations nationales, régionales et locales, ce qui inclut :
- les PPh sont stockés en toute sécurité et sous clé lorsqu'ils ne sont pas utilisés.
- tous les PPh stockés se trouvent dans leur emballage d'origine. Si l'emballage d'origine est endommagé, toutes les indications de l'emballage d'origine doivent être reprises pour le nouvel emballage.
- pour la préparation de la bouillie, il faut disposer de possibilités appropriées pour mesurer et mélanger les PPh (p. ex. gobelets gradués, balances étalonnées) ainsi que d'ustensiles adéquats (p. ex. seaux) et d'un raccordement à l'eau. 
Les dispositifs de mesure fournis par le fournisseur de produits phytosanitaires sont considérés comme étalonnés. Pour les balances, l'utilisateur doit pouvoir expliquer comment l'étalonnage annuel est effectué.</v>
      </c>
      <c r="D109" s="231" t="s">
        <v>2540</v>
      </c>
      <c r="E109" s="231" t="s">
        <v>2541</v>
      </c>
      <c r="F109" s="42" t="str">
        <f>IF('Audit Info'!$E$1="Deutsch",G109,H109)</f>
        <v>- local ou armoire fermé à clé
- pour les nouveaux récipients, utiliser des récipients professionnels
- Seau et raccordement à l'eau disponibles</v>
      </c>
      <c r="G109" s="234" t="s">
        <v>2542</v>
      </c>
      <c r="H109" s="234" t="s">
        <v>2543</v>
      </c>
      <c r="I109" s="225" t="str">
        <f>IF('Audit Info'!$E$1="Deutsch",J109,K109)</f>
        <v>Auditeur : contrôle visuel ; questionnement oral sur l'étalonnage des balances</v>
      </c>
      <c r="J109" s="357" t="s">
        <v>2544</v>
      </c>
      <c r="K109" s="358" t="s">
        <v>2545</v>
      </c>
    </row>
    <row r="110" spans="1:11" ht="89.25" x14ac:dyDescent="0.2">
      <c r="A110" s="38" t="s">
        <v>310</v>
      </c>
      <c r="B110" s="272" t="s">
        <v>5</v>
      </c>
      <c r="C110" s="65" t="str">
        <f>IF('Audit Info'!$E$1="Deutsch",D110,E110)</f>
        <v>L'accès à l'entrepôt de produits phytosanitaires doit être limité aux personnes ayant reçu les instructions nécessaires pour manipuler les produits phytosanitaires.</v>
      </c>
      <c r="D110" s="235" t="s">
        <v>2546</v>
      </c>
      <c r="E110" s="235" t="s">
        <v>2547</v>
      </c>
      <c r="F110" s="42" t="str">
        <f>IF('Audit Info'!$E$1="Deutsch",G110,H110)</f>
        <v>-</v>
      </c>
      <c r="G110" s="235" t="s">
        <v>487</v>
      </c>
      <c r="H110" s="273" t="s">
        <v>487</v>
      </c>
      <c r="I110" s="225" t="str">
        <f>IF('Audit Info'!$E$1="Deutsch",J110,K110)</f>
        <v xml:space="preserve">Auditeur : Questionnement oral concernant les règles d'accès. </v>
      </c>
      <c r="J110" s="367" t="s">
        <v>2548</v>
      </c>
      <c r="K110" s="368" t="s">
        <v>2549</v>
      </c>
    </row>
    <row r="111" spans="1:11" ht="25.5" x14ac:dyDescent="0.2">
      <c r="A111" s="38" t="s">
        <v>311</v>
      </c>
      <c r="B111" s="230" t="s">
        <v>5</v>
      </c>
      <c r="C111" s="65" t="str">
        <f>IF('Audit Info'!$E$1="Deutsch",D111,E111)</f>
        <v>Dans des locaux bien aérés.</v>
      </c>
      <c r="D111" s="235" t="s">
        <v>2550</v>
      </c>
      <c r="E111" s="235" t="s">
        <v>2551</v>
      </c>
      <c r="F111" s="42" t="str">
        <f>IF('Audit Info'!$E$1="Deutsch",G111,H111)</f>
        <v>Entreposage dans une armoire: exigence remplie.</v>
      </c>
      <c r="G111" s="235" t="s">
        <v>2552</v>
      </c>
      <c r="H111" s="235" t="s">
        <v>2553</v>
      </c>
      <c r="I111" s="225" t="str">
        <f>IF('Audit Info'!$E$1="Deutsch",J111,K111)</f>
        <v xml:space="preserve">Auditeur : évaluation visuelle et sensorielle pour les locaux accessibles. </v>
      </c>
      <c r="J111" s="367" t="s">
        <v>2554</v>
      </c>
      <c r="K111" s="368" t="s">
        <v>2555</v>
      </c>
    </row>
    <row r="112" spans="1:11" ht="176.25" customHeight="1" x14ac:dyDescent="0.2">
      <c r="A112" s="38" t="s">
        <v>312</v>
      </c>
      <c r="B112" s="236" t="s">
        <v>9</v>
      </c>
      <c r="C112" s="65" t="str">
        <f>IF('Audit Info'!$E$1="Deutsch",D112,E112)</f>
        <v>L'entrepôt de produits phytosanitaires est construit de manière solide et stable et dispose d'une capacité de stockage suffisante pour tous les PPh et produits post-récolte.</v>
      </c>
      <c r="D112" s="248" t="s">
        <v>2556</v>
      </c>
      <c r="E112" s="248" t="s">
        <v>2557</v>
      </c>
      <c r="F112" s="42" t="str">
        <f>IF('Audit Info'!$E$1="Deutsch",G112,H112)</f>
        <v>-</v>
      </c>
      <c r="G112" s="248" t="s">
        <v>487</v>
      </c>
      <c r="H112" s="262" t="s">
        <v>487</v>
      </c>
      <c r="I112" s="225" t="str">
        <f>IF('Audit Info'!$E$1="Deutsch",J112,K112)</f>
        <v>Auditeur: contrôle visuel</v>
      </c>
      <c r="J112" s="362" t="s">
        <v>2558</v>
      </c>
      <c r="K112" s="363" t="s">
        <v>2432</v>
      </c>
    </row>
    <row r="113" spans="1:11" ht="63.75" x14ac:dyDescent="0.2">
      <c r="A113" s="38" t="s">
        <v>315</v>
      </c>
      <c r="B113" s="236" t="s">
        <v>9</v>
      </c>
      <c r="C113" s="65" t="str">
        <f>IF('Audit Info'!$E$1="Deutsch",D113,E113)</f>
        <v>Dans les endroits suffisamment éclairés (Lumière du jour ou éclairage artificiel). Toutes les étiquettes doivent être bien lisibles.</v>
      </c>
      <c r="D113" s="248" t="s">
        <v>2559</v>
      </c>
      <c r="E113" s="248" t="s">
        <v>3024</v>
      </c>
      <c r="F113" s="42" t="str">
        <f>IF('Audit Info'!$E$1="Deutsch",G113,H113)</f>
        <v>-</v>
      </c>
      <c r="G113" s="248" t="s">
        <v>487</v>
      </c>
      <c r="H113" s="262" t="s">
        <v>487</v>
      </c>
      <c r="I113" s="225" t="str">
        <f>IF('Audit Info'!$E$1="Deutsch",J113,K113)</f>
        <v>Auditeur: contrôle visuel</v>
      </c>
      <c r="J113" s="362" t="s">
        <v>2431</v>
      </c>
      <c r="K113" s="363" t="s">
        <v>2432</v>
      </c>
    </row>
    <row r="114" spans="1:11" ht="63.75" x14ac:dyDescent="0.2">
      <c r="A114" s="38" t="s">
        <v>316</v>
      </c>
      <c r="B114" s="236" t="s">
        <v>9</v>
      </c>
      <c r="C114" s="65" t="str">
        <f>IF('Audit Info'!$E$1="Deutsch",D114,E114)</f>
        <v>Les étagères ou les supports sont en matériau non absorbant (métal, plastique dur, support ou revêtement imperméable).</v>
      </c>
      <c r="D114" s="248" t="s">
        <v>2560</v>
      </c>
      <c r="E114" s="248" t="s">
        <v>2561</v>
      </c>
      <c r="F114" s="42" t="str">
        <f>IF('Audit Info'!$E$1="Deutsch",G114,H114)</f>
        <v>Pas de bois non traité.</v>
      </c>
      <c r="G114" s="248" t="s">
        <v>2562</v>
      </c>
      <c r="H114" s="248" t="s">
        <v>2563</v>
      </c>
      <c r="I114" s="225" t="str">
        <f>IF('Audit Info'!$E$1="Deutsch",J114,K114)</f>
        <v>Auditeur: contrôle visuel</v>
      </c>
      <c r="J114" s="362" t="s">
        <v>2431</v>
      </c>
      <c r="K114" s="363" t="s">
        <v>2432</v>
      </c>
    </row>
    <row r="115" spans="1:11" ht="318.75" x14ac:dyDescent="0.2">
      <c r="A115" s="38" t="s">
        <v>317</v>
      </c>
      <c r="B115" s="236" t="s">
        <v>9</v>
      </c>
      <c r="C115" s="65" t="str">
        <f>IF('Audit Info'!$E$1="Deutsch",D115,E115)</f>
        <v>L'entrepôt de produits phytosanitaires dispose de bacs de rétention ou est entouré (110% du volume du plus grand réservoir de liquide) afin d'éviter tout écoulement ou toute contamination de la zone située à l'extérieur de l'entrepôt (p. ex. nappes phréatiques ou eaux de surface) conformément aux dispositions légales.
Pour recueillir les produits phytosanitaires déversés accidentellement, il faut disposer à un endroit déterminé de matériel absorbant (clairement identifiable comme tel, p. ex. bidons étiquetés) ainsi que de balais, d'une pelle à ordures et de poubelles.</v>
      </c>
      <c r="D115" s="248" t="s">
        <v>2564</v>
      </c>
      <c r="E115" s="248" t="s">
        <v>2565</v>
      </c>
      <c r="F115" s="42" t="str">
        <f>IF('Audit Info'!$E$1="Deutsch",G115,H115)</f>
        <v>Seuil de porte à l'entrée ou bac sous les produits phytosanitaires.
Sciure de bois ou autre matériau absorbant. Si celui-ci n'est pas immédiatement identifiable comme absorbant (p. ex. s'il est conservé dans un récipient fermé), l'emballage doit être étiqueté. Le matériel pour nettoyer (balai, pelle, poubelle) doit également être repérable au premier coup d'œil.</v>
      </c>
      <c r="G115" s="248" t="s">
        <v>2566</v>
      </c>
      <c r="H115" s="248" t="s">
        <v>2567</v>
      </c>
      <c r="I115" s="225" t="str">
        <f>IF('Audit Info'!$E$1="Deutsch",J115,K115)</f>
        <v>Auditeur: contrôle visuel</v>
      </c>
      <c r="J115" s="373" t="s">
        <v>2431</v>
      </c>
      <c r="K115" s="374" t="s">
        <v>2432</v>
      </c>
    </row>
    <row r="116" spans="1:11" ht="175.5" customHeight="1" x14ac:dyDescent="0.2">
      <c r="A116" s="38" t="s">
        <v>319</v>
      </c>
      <c r="B116" s="236" t="s">
        <v>9</v>
      </c>
      <c r="C116" s="65" t="str">
        <f>IF('Audit Info'!$E$1="Deutsch",D116,E116)</f>
        <v>Les produits phytosanitaires sous forme de poudre ou de granulés sont toujours stockés au-dessus des formulations liquides dans les rayons.</v>
      </c>
      <c r="D116" s="248" t="s">
        <v>2568</v>
      </c>
      <c r="E116" s="248" t="s">
        <v>2569</v>
      </c>
      <c r="F116" s="42" t="str">
        <f>IF('Audit Info'!$E$1="Deutsch",G116,H116)</f>
        <v>Pour autant qu'il y ait des bacs de rétention pour chaque étage de l'étagère, les produits sous forme liquide peuvent aussi être stockés au-dessus.</v>
      </c>
      <c r="G116" s="248" t="s">
        <v>2570</v>
      </c>
      <c r="H116" s="248" t="s">
        <v>2571</v>
      </c>
      <c r="I116" s="225" t="str">
        <f>IF('Audit Info'!$E$1="Deutsch",J116,K116)</f>
        <v>Auditeur: contrôle visuel</v>
      </c>
      <c r="J116" s="362" t="s">
        <v>2431</v>
      </c>
      <c r="K116" s="363" t="s">
        <v>2432</v>
      </c>
    </row>
    <row r="117" spans="1:11" ht="165.75" x14ac:dyDescent="0.2">
      <c r="A117" s="38" t="s">
        <v>2572</v>
      </c>
      <c r="B117" s="230" t="s">
        <v>5</v>
      </c>
      <c r="C117" s="65" t="str">
        <f>IF('Audit Info'!$E$1="Deutsch",D117,E117)</f>
        <v>Tous les produits phytosanitaires figurant dans la liste fédérale des produits phytosanitaires peuvent être entreposés. Les produits phytosanitaires qui ne sont pas destinés à être utilisés sur les cultures dans le cadre de la rotation des cultures sont identifiables et stockés séparément dans l'entrepôt de produits phytosanitaires SwissGAP.</v>
      </c>
      <c r="D117" s="235" t="s">
        <v>337</v>
      </c>
      <c r="E117" s="235" t="s">
        <v>2573</v>
      </c>
      <c r="F117" s="42" t="str">
        <f>IF('Audit Info'!$E$1="Deutsch",G117,H117)</f>
        <v>Les produits non autorisés en horticulture (par ex. pour le jardin de la maison) peuvent également être entreposés pour autant qu'ils soient visuellement séparés des autres produits.</v>
      </c>
      <c r="G117" s="235" t="s">
        <v>2574</v>
      </c>
      <c r="H117" s="235" t="s">
        <v>2575</v>
      </c>
      <c r="I117" s="225" t="str">
        <f>IF('Audit Info'!$E$1="Deutsch",J117,K117)</f>
        <v>Auditeur: contrôle visuel</v>
      </c>
      <c r="J117" s="367" t="s">
        <v>2431</v>
      </c>
      <c r="K117" s="368" t="s">
        <v>2432</v>
      </c>
    </row>
    <row r="118" spans="1:11" ht="140.25" x14ac:dyDescent="0.2">
      <c r="A118" s="38" t="s">
        <v>2576</v>
      </c>
      <c r="B118" s="236" t="s">
        <v>9</v>
      </c>
      <c r="C118" s="65" t="str">
        <f>IF('Audit Info'!$E$1="Deutsch",D118,E118)</f>
        <v>Un plan d'urgence visible, durable et complet et/ou "Les mesures à appliquer en cas d'accident" est facilement accessible à toutes les personnes à max. 10m de l'entrepôt des produits phytosanitaires et des endroits où l'on effectue des mélanges (les contenus du plan d'urgence sont décrits au point 14.1.3).</v>
      </c>
      <c r="D118" s="248" t="s">
        <v>2577</v>
      </c>
      <c r="E118" s="248" t="s">
        <v>2578</v>
      </c>
      <c r="F118" s="42" t="str">
        <f>IF('Audit Info'!$E$1="Deutsch",G118,H118)</f>
        <v>Les plans d'urgence peuvent également être fixés sur les pulvérisateurs.</v>
      </c>
      <c r="G118" s="248" t="s">
        <v>2579</v>
      </c>
      <c r="H118" s="248" t="s">
        <v>2580</v>
      </c>
      <c r="I118" s="225" t="str">
        <f>IF('Audit Info'!$E$1="Deutsch",J118,K118)</f>
        <v>Plan d'urgence
Auditeur: contrôle visuel</v>
      </c>
      <c r="J118" s="362" t="s">
        <v>3286</v>
      </c>
      <c r="K118" s="363" t="s">
        <v>3287</v>
      </c>
    </row>
    <row r="119" spans="1:11" ht="140.25" x14ac:dyDescent="0.2">
      <c r="A119" s="38" t="s">
        <v>2581</v>
      </c>
      <c r="B119" s="236" t="s">
        <v>9</v>
      </c>
      <c r="C119" s="65" t="str">
        <f>IF('Audit Info'!$E$1="Deutsch",D119,E119)</f>
        <v>En cas de contamination de l'utilisateur, un moyen de se laver les yeux et une quantité suffisante d'eau propre doivent être disponibles à moins de 10 mètres de l'entrepôt de produits phytopharmaceutiques et des lieux de mélange, et une trousse de premiers secours doit être facilement accessible.</v>
      </c>
      <c r="D119" s="250" t="s">
        <v>2582</v>
      </c>
      <c r="E119" s="250" t="s">
        <v>2583</v>
      </c>
      <c r="F119" s="42" t="str">
        <f>IF('Audit Info'!$E$1="Deutsch",G119,H119)</f>
        <v>Les 10m ne concernent pas les trousses de premiers secours.</v>
      </c>
      <c r="G119" s="248" t="s">
        <v>341</v>
      </c>
      <c r="H119" s="248" t="s">
        <v>342</v>
      </c>
      <c r="I119" s="225" t="str">
        <f>IF('Audit Info'!$E$1="Deutsch",J119,K119)</f>
        <v>Auditeur: contrôle visuel</v>
      </c>
      <c r="J119" s="362" t="s">
        <v>2431</v>
      </c>
      <c r="K119" s="363" t="s">
        <v>2432</v>
      </c>
    </row>
    <row r="120" spans="1:11" ht="25.5" x14ac:dyDescent="0.2">
      <c r="A120" s="39" t="s">
        <v>320</v>
      </c>
      <c r="B120" s="39"/>
      <c r="C120" s="65" t="str">
        <f>IF('Audit Info'!$E$1="Deutsch",D120,E120)</f>
        <v>8.4 Manipulation des produits phytosanitaires</v>
      </c>
      <c r="D120" s="249" t="s">
        <v>2584</v>
      </c>
      <c r="E120" s="249" t="s">
        <v>2585</v>
      </c>
      <c r="F120" s="42">
        <f>IF('Audit Info'!$E$1="Deutsch",G120,H120)</f>
        <v>0</v>
      </c>
      <c r="G120" s="246"/>
      <c r="H120" s="246"/>
      <c r="I120" s="225">
        <f>IF('Audit Info'!$E$1="Deutsch",J120,K120)</f>
        <v>0</v>
      </c>
      <c r="J120" s="365"/>
      <c r="K120" s="366"/>
    </row>
    <row r="121" spans="1:11" ht="89.25" x14ac:dyDescent="0.2">
      <c r="A121" s="38" t="s">
        <v>321</v>
      </c>
      <c r="B121" s="236" t="s">
        <v>9</v>
      </c>
      <c r="C121" s="65" t="str">
        <f>IF('Audit Info'!$E$1="Deutsch",D121,E121)</f>
        <v>Pour protéger les travailleurs, les produits phytosanitaires concentrés sont transportés dans leur emballage d'origine sur le site de l'entreprise ou entre les parties/les sites de l'entreprise.</v>
      </c>
      <c r="D121" s="261" t="s">
        <v>345</v>
      </c>
      <c r="E121" s="261" t="s">
        <v>2586</v>
      </c>
      <c r="F121" s="42" t="str">
        <f>IF('Audit Info'!$E$1="Deutsch",G121,H121)</f>
        <v>Cela ne comprend pas le transport entre le dosage du produit phytosanitaire et le remplissage de la cuve du pulvérisateur sur le même site.</v>
      </c>
      <c r="G121" s="41" t="s">
        <v>346</v>
      </c>
      <c r="H121" s="41" t="s">
        <v>347</v>
      </c>
      <c r="I121" s="225" t="str">
        <f>IF('Audit Info'!$E$1="Deutsch",J121,K121)</f>
        <v>Auditeur: questionnement oral</v>
      </c>
      <c r="J121" s="373" t="s">
        <v>2462</v>
      </c>
      <c r="K121" s="374" t="s">
        <v>2463</v>
      </c>
    </row>
    <row r="122" spans="1:11" ht="140.25" x14ac:dyDescent="0.2">
      <c r="A122" s="38" t="s">
        <v>323</v>
      </c>
      <c r="B122" s="230" t="s">
        <v>5</v>
      </c>
      <c r="C122" s="65" t="str">
        <f>IF('Audit Info'!$E$1="Deutsch",D122,E122)</f>
        <v>La bouillie de traitement est mélangée conformément aux recommandations figurant sur le mode d'emploi. Les équipements correspondants, y compris les dispositifs de mesure appropriés sont disponibles.</v>
      </c>
      <c r="D122" s="258" t="s">
        <v>2587</v>
      </c>
      <c r="E122" s="258" t="s">
        <v>2588</v>
      </c>
      <c r="F122" s="42" t="str">
        <f>IF('Audit Info'!$E$1="Deutsch",G122,H122)</f>
        <v>Des récipients de mesure, etc. sont disponibles et utilisés.</v>
      </c>
      <c r="G122" s="258" t="s">
        <v>2589</v>
      </c>
      <c r="H122" s="258" t="s">
        <v>2590</v>
      </c>
      <c r="I122" s="225" t="str">
        <f>IF('Audit Info'!$E$1="Deutsch",J122,K122)</f>
        <v>Auditeur: contrôle visuel et questionnement oral de l'utilisateur</v>
      </c>
      <c r="J122" s="371" t="s">
        <v>2591</v>
      </c>
      <c r="K122" s="372" t="s">
        <v>2592</v>
      </c>
    </row>
    <row r="123" spans="1:11" ht="114.75" x14ac:dyDescent="0.2">
      <c r="A123" s="38" t="s">
        <v>324</v>
      </c>
      <c r="B123" s="236" t="s">
        <v>9</v>
      </c>
      <c r="C123" s="65" t="str">
        <f>IF('Audit Info'!$E$1="Deutsch",D123,E123)</f>
        <v>Les restes de bouillie ou l'eau provenant du rinçage du réservoir de stockage sont appliquées sur les cultures traitées en étant fortement diluées, de manière à ne pas dépasser la dose recommandée.</v>
      </c>
      <c r="D123" s="248" t="s">
        <v>2593</v>
      </c>
      <c r="E123" s="248" t="s">
        <v>2594</v>
      </c>
      <c r="F123" s="42" t="str">
        <f>IF('Audit Info'!$E$1="Deutsch",G123,H123)</f>
        <v>-</v>
      </c>
      <c r="G123" s="248" t="s">
        <v>487</v>
      </c>
      <c r="H123" s="262" t="s">
        <v>487</v>
      </c>
      <c r="I123" s="225" t="str">
        <f>IF('Audit Info'!$E$1="Deutsch",J123,K123)</f>
        <v>Auditeur : Questionnement oral sur la gestion des quantités restantes</v>
      </c>
      <c r="J123" s="362" t="s">
        <v>2595</v>
      </c>
      <c r="K123" s="363" t="s">
        <v>2596</v>
      </c>
    </row>
    <row r="124" spans="1:11" ht="114.75" x14ac:dyDescent="0.2">
      <c r="A124" s="38" t="s">
        <v>325</v>
      </c>
      <c r="B124" s="236" t="s">
        <v>9</v>
      </c>
      <c r="C124" s="65" t="str">
        <f>IF('Audit Info'!$E$1="Deutsch",D124,E124)</f>
        <v>Dans le cas où les conditions météorologiques locales pourraient influencer l'efficacité du traitement ou la dérive sur les cultures voisines, aucun produit phytosanitaire ne sera épandu. N/A pour les cultures sous serre.</v>
      </c>
      <c r="D124" s="261" t="s">
        <v>352</v>
      </c>
      <c r="E124" s="261" t="s">
        <v>353</v>
      </c>
      <c r="F124" s="42" t="str">
        <f>IF('Audit Info'!$E$1="Deutsch",G124,H124)</f>
        <v>Si les mauvaises conditions météorologiques ne sont pas prises en considération et que l'on traite quand même, le point n'est pas rempli.</v>
      </c>
      <c r="G124" s="41" t="s">
        <v>2597</v>
      </c>
      <c r="H124" s="41" t="s">
        <v>2598</v>
      </c>
      <c r="I124" s="225" t="str">
        <f>IF('Audit Info'!$E$1="Deutsch",J124,K124)</f>
        <v>Auditeur: questionnement oral</v>
      </c>
      <c r="J124" s="373" t="s">
        <v>2462</v>
      </c>
      <c r="K124" s="374" t="s">
        <v>2463</v>
      </c>
    </row>
    <row r="125" spans="1:11" ht="102" x14ac:dyDescent="0.2">
      <c r="A125" s="38" t="s">
        <v>326</v>
      </c>
      <c r="B125" s="236" t="s">
        <v>9</v>
      </c>
      <c r="C125" s="65" t="str">
        <f>IF('Audit Info'!$E$1="Deutsch",D125,E125)</f>
        <v>La dérive de ses propres parcelles vers les surfaces de production voisines est évitée (p. ex. technique d'application, connaissance de la culture voisine, météo, ...)</v>
      </c>
      <c r="D125" s="274" t="s">
        <v>2599</v>
      </c>
      <c r="E125" s="274" t="s">
        <v>2600</v>
      </c>
      <c r="F125" s="42" t="str">
        <f>IF('Audit Info'!$E$1="Deutsch",G125,H125)</f>
        <v>Une dérive peut être empêchée grâce aux techniques d'application utilisées (p.ex. buses diminuant la dérive) ou grâce à la mise en place de barrières/couvertures/zones tampon.</v>
      </c>
      <c r="G125" s="41" t="s">
        <v>354</v>
      </c>
      <c r="H125" s="41" t="s">
        <v>355</v>
      </c>
      <c r="I125" s="225" t="str">
        <f>IF('Audit Info'!$E$1="Deutsch",J125,K125)</f>
        <v>Auditeur : évaluer le risque de dérive lors de la visite. Questionnement oral.</v>
      </c>
      <c r="J125" s="373" t="s">
        <v>2601</v>
      </c>
      <c r="K125" s="374" t="s">
        <v>2602</v>
      </c>
    </row>
    <row r="126" spans="1:11" ht="76.5" x14ac:dyDescent="0.2">
      <c r="A126" s="38" t="s">
        <v>327</v>
      </c>
      <c r="B126" s="253" t="s">
        <v>13</v>
      </c>
      <c r="C126" s="65" t="str">
        <f>IF('Audit Info'!$E$1="Deutsch",D126,E126)</f>
        <v>La dérive des parcelles avoisinantes (voisines) sur les propres cultures est évitée (p. ex. communication avec le voisin, zones tampons, etc.)</v>
      </c>
      <c r="D126" s="275" t="s">
        <v>2603</v>
      </c>
      <c r="E126" s="275" t="s">
        <v>2604</v>
      </c>
      <c r="F126" s="42" t="str">
        <f>IF('Audit Info'!$E$1="Deutsch",G126,H126)</f>
        <v>Non applicable si cela n'est pas considéré comme un danger.</v>
      </c>
      <c r="G126" s="255" t="s">
        <v>356</v>
      </c>
      <c r="H126" s="255" t="s">
        <v>2605</v>
      </c>
      <c r="I126" s="225" t="str">
        <f>IF('Audit Info'!$E$1="Deutsch",J126,K126)</f>
        <v>Auditeur: contrôle visuel, questionnement oral</v>
      </c>
      <c r="J126" s="379" t="s">
        <v>2606</v>
      </c>
      <c r="K126" s="380" t="s">
        <v>2607</v>
      </c>
    </row>
    <row r="127" spans="1:11" ht="165.75" x14ac:dyDescent="0.2">
      <c r="A127" s="38" t="s">
        <v>328</v>
      </c>
      <c r="B127" s="230" t="s">
        <v>5</v>
      </c>
      <c r="C127" s="65" t="str">
        <f>IF('Audit Info'!$E$1="Deutsch",D127,E127)</f>
        <v>Il existe des procédures clairement documentées qui règlent le retour dans les cultures après l'application de produits phytosanitaires conformément aux instructions de l'étiquette. 
Si aucune information n'est disponible sur l'étiquette, il faut au moins attendre que le produit ait séché sur les plantes.</v>
      </c>
      <c r="D127" s="231" t="s">
        <v>357</v>
      </c>
      <c r="E127" s="231" t="s">
        <v>2608</v>
      </c>
      <c r="F127" s="42" t="str">
        <f>IF('Audit Info'!$E$1="Deutsch",G127,H127)</f>
        <v>Le point ne peut pas être répondu par N/A, parce-ce qu'il faut toujours attendre à ce que le produit soit au moins sec sur la plante.
Pour les procédés de nébulisation à froid et de fumigation, les mesures de sécurité correspondantes doivent être respectées dans les serres. 
Des panneaux d'avertissement sont mis en place.</v>
      </c>
      <c r="G127" s="231" t="s">
        <v>358</v>
      </c>
      <c r="H127" s="231" t="s">
        <v>2609</v>
      </c>
      <c r="I127" s="225" t="str">
        <f>IF('Audit Info'!$E$1="Deutsch",J127,K127)</f>
        <v>Délais d’attente avant le retour dans les cultures après l’utilisation de produits phytosanitaires (RL)
Défense de pénétrer / Signal Stop 
Auditeur: contrôle visuel, questionnement oral. Noter la procédure.</v>
      </c>
      <c r="J127" s="357" t="s">
        <v>3288</v>
      </c>
      <c r="K127" s="358" t="s">
        <v>3289</v>
      </c>
    </row>
    <row r="128" spans="1:11" ht="178.5" x14ac:dyDescent="0.2">
      <c r="A128" s="38" t="s">
        <v>329</v>
      </c>
      <c r="B128" s="230" t="s">
        <v>5</v>
      </c>
      <c r="C128" s="65" t="str">
        <f>IF('Audit Info'!$E$1="Deutsch",D128,E128)</f>
        <v xml:space="preserve">Tous les collaborateurs qui manipulent des produits phytosanitaires ont la possibilité  de se soumettre volontairement à un examen de santé annuel. Ces examens de santé sont conformes aux directives nationales, régionales ou locales et l'utilisation des résultats se fait conformément aux dispositions relatives à la protection des données.  </v>
      </c>
      <c r="D128" s="258" t="s">
        <v>359</v>
      </c>
      <c r="E128" s="258" t="s">
        <v>2610</v>
      </c>
      <c r="F128" s="42" t="str">
        <f>IF('Audit Info'!$E$1="Deutsch",G128,H128)</f>
        <v>Si le collaborateur qui manipule des produits phytosanitaires souhaite passer un tel examen de santé, il doit être dispensé de travail pendant cette période.
Aucune directive n'existe : si des examens de santé ont lieu ou si cette possibilité est accordée aux employés, le point est considéré comme rempli.</v>
      </c>
      <c r="G128" s="258" t="s">
        <v>360</v>
      </c>
      <c r="H128" s="258" t="s">
        <v>2611</v>
      </c>
      <c r="I128" s="225" t="str">
        <f>IF('Audit Info'!$E$1="Deutsch",J128,K128)</f>
        <v>Auditeur: questionnement oral</v>
      </c>
      <c r="J128" s="371" t="s">
        <v>2462</v>
      </c>
      <c r="K128" s="372" t="s">
        <v>2463</v>
      </c>
    </row>
    <row r="129" spans="1:11" ht="25.5" x14ac:dyDescent="0.2">
      <c r="A129" s="39" t="s">
        <v>343</v>
      </c>
      <c r="B129" s="39"/>
      <c r="C129" s="65" t="str">
        <f>IF('Audit Info'!$E$1="Deutsch",D129,E129)</f>
        <v>8.5 Récipients de produits phytosanitaires vides</v>
      </c>
      <c r="D129" s="249" t="s">
        <v>2612</v>
      </c>
      <c r="E129" s="249" t="s">
        <v>2613</v>
      </c>
      <c r="F129" s="42">
        <f>IF('Audit Info'!$E$1="Deutsch",G129,H129)</f>
        <v>0</v>
      </c>
      <c r="G129" s="246"/>
      <c r="H129" s="246"/>
      <c r="I129" s="225">
        <f>IF('Audit Info'!$E$1="Deutsch",J129,K129)</f>
        <v>0</v>
      </c>
      <c r="J129" s="365"/>
      <c r="K129" s="366"/>
    </row>
    <row r="130" spans="1:11" ht="229.5" x14ac:dyDescent="0.2">
      <c r="A130" s="38" t="s">
        <v>344</v>
      </c>
      <c r="B130" s="230" t="s">
        <v>5</v>
      </c>
      <c r="C130" s="65" t="str">
        <f>IF('Audit Info'!$E$1="Deutsch",D130,E130)</f>
        <v>Le pulvérisateur est équipé d'un système intégré de rinçage sous pression pour les récipients de produits phytosanitaires ou il existe des instructions écrites claires qui stipulent que chaque récipient doit être rincé trois fois avant d'être éliminé. Soit le système de rinçage sous pression intégré, soit des instructions écrites claires garantissent que l'eau de rinçage des récipients est vidée dans la cuve du pulvérisateur.</v>
      </c>
      <c r="D130" s="231" t="s">
        <v>2614</v>
      </c>
      <c r="E130" s="231" t="s">
        <v>2615</v>
      </c>
      <c r="F130" s="42" t="str">
        <f>IF('Audit Info'!$E$1="Deutsch",G130,H130)</f>
        <v>S'il n'y a pas de système de rinçage sous pression intégré, les indications écrites doivent être disponibles sur la manière de rincer et de vider l'eau de rinçage dans la cuve.</v>
      </c>
      <c r="G130" s="231" t="s">
        <v>363</v>
      </c>
      <c r="H130" s="231" t="s">
        <v>2616</v>
      </c>
      <c r="I130" s="225" t="str">
        <f>IF('Audit Info'!$E$1="Deutsch",J130,K130)</f>
        <v>Auditeur: contrôle visuel, noter comment cela est assuré</v>
      </c>
      <c r="J130" s="357" t="s">
        <v>2617</v>
      </c>
      <c r="K130" s="358" t="s">
        <v>2618</v>
      </c>
    </row>
    <row r="131" spans="1:11" ht="89.25" x14ac:dyDescent="0.2">
      <c r="A131" s="38" t="s">
        <v>348</v>
      </c>
      <c r="B131" s="236" t="s">
        <v>9</v>
      </c>
      <c r="C131" s="65" t="str">
        <f>IF('Audit Info'!$E$1="Deutsch",D131,E131)</f>
        <v>Les récipients de produits phytosanitaires vides ne doivent pas être réutilisés à d'autres fins que la conservation et le transport du produit phytosanitaire original.</v>
      </c>
      <c r="D131" s="248" t="s">
        <v>2619</v>
      </c>
      <c r="E131" s="248" t="s">
        <v>2620</v>
      </c>
      <c r="F131" s="42" t="str">
        <f>IF('Audit Info'!$E$1="Deutsch",G131,H131)</f>
        <v>Il ne doit pas y avoir de récipients vides de produits phyosanitaires utilisés à d'autres fins sur l'exploitation.</v>
      </c>
      <c r="G131" s="248" t="s">
        <v>2621</v>
      </c>
      <c r="H131" s="248" t="s">
        <v>2622</v>
      </c>
      <c r="I131" s="225" t="str">
        <f>IF('Audit Info'!$E$1="Deutsch",J131,K131)</f>
        <v>Auditeur: contrôle visuel</v>
      </c>
      <c r="J131" s="362" t="s">
        <v>2558</v>
      </c>
      <c r="K131" s="363" t="s">
        <v>2432</v>
      </c>
    </row>
    <row r="132" spans="1:11" ht="193.5" customHeight="1" x14ac:dyDescent="0.2">
      <c r="A132" s="38" t="s">
        <v>350</v>
      </c>
      <c r="B132" s="236" t="s">
        <v>9</v>
      </c>
      <c r="C132" s="65" t="str">
        <f>IF('Audit Info'!$E$1="Deutsch",D132,E132)</f>
        <v>Les récipients de produits phytosanitaires vides sont entreposés provisoirement dans des poubelles ou dans l'entrepot des produits phytosanitaires jusqu'à leur élimination et ne sont pas accessibles aux personnes non autorisées. Une méthode d'élimination sûre garantit que ni les personnes ni l'environnement ne soient mis en danger.</v>
      </c>
      <c r="D132" s="248" t="s">
        <v>3222</v>
      </c>
      <c r="E132" s="248" t="s">
        <v>3221</v>
      </c>
      <c r="F132" s="42" t="str">
        <f>IF('Audit Info'!$E$1="Deutsch",G132,H132)</f>
        <v>Le lieu d'entreposage est protégé des intempéries et n'est pas accessible aux personnes non autorisées. Le stockage des produits phyosanitaires sous clé est recommandé.</v>
      </c>
      <c r="G132" s="248" t="s">
        <v>2623</v>
      </c>
      <c r="H132" s="248" t="s">
        <v>2624</v>
      </c>
      <c r="I132" s="225" t="str">
        <f>IF('Audit Info'!$E$1="Deutsch",J132,K132)</f>
        <v>Auditeur: contrôle visuel</v>
      </c>
      <c r="J132" s="362" t="s">
        <v>2558</v>
      </c>
      <c r="K132" s="363" t="s">
        <v>2432</v>
      </c>
    </row>
    <row r="133" spans="1:11" ht="232.5" customHeight="1" x14ac:dyDescent="0.2">
      <c r="A133" s="38" t="s">
        <v>351</v>
      </c>
      <c r="B133" s="230" t="s">
        <v>5</v>
      </c>
      <c r="C133" s="65" t="str">
        <f>IF('Audit Info'!$E$1="Deutsch",D133,E133)</f>
        <v>Les récipients de produits phytosanitaires vides sont éliminés selon l'un des systèmes officiels de collecte suivants:
- élimination des déchets par la commune
- livraison directe à l'usine d'incinération des ordures ménagères
- retour au fournisseur</v>
      </c>
      <c r="D133" s="231" t="s">
        <v>365</v>
      </c>
      <c r="E133" s="231" t="s">
        <v>2625</v>
      </c>
      <c r="F133" s="42" t="str">
        <f>IF('Audit Info'!$E$1="Deutsch",G133,H133)</f>
        <v>-</v>
      </c>
      <c r="G133" s="264" t="s">
        <v>487</v>
      </c>
      <c r="H133" s="276" t="s">
        <v>487</v>
      </c>
      <c r="I133" s="225" t="str">
        <f>IF('Audit Info'!$E$1="Deutsch",J133,K133)</f>
        <v>Auditeur: quetionnement oral, noter la méthode d'élimination</v>
      </c>
      <c r="J133" s="375" t="s">
        <v>2626</v>
      </c>
      <c r="K133" s="376" t="s">
        <v>2627</v>
      </c>
    </row>
    <row r="134" spans="1:11" ht="25.5" x14ac:dyDescent="0.2">
      <c r="A134" s="39" t="s">
        <v>361</v>
      </c>
      <c r="B134" s="39"/>
      <c r="C134" s="65" t="str">
        <f>IF('Audit Info'!$E$1="Deutsch",D134,E134)</f>
        <v>8.6 Produits phytosanitaires non utilisés / périmés</v>
      </c>
      <c r="D134" s="227" t="s">
        <v>2628</v>
      </c>
      <c r="E134" s="227" t="s">
        <v>2629</v>
      </c>
      <c r="F134" s="42">
        <f>IF('Audit Info'!$E$1="Deutsch",G134,H134)</f>
        <v>0</v>
      </c>
      <c r="G134" s="246"/>
      <c r="H134" s="246"/>
      <c r="I134" s="225">
        <f>IF('Audit Info'!$E$1="Deutsch",J134,K134)</f>
        <v>0</v>
      </c>
      <c r="J134" s="365"/>
      <c r="K134" s="366"/>
    </row>
    <row r="135" spans="1:11" ht="89.25" x14ac:dyDescent="0.2">
      <c r="A135" s="38" t="s">
        <v>362</v>
      </c>
      <c r="B135" s="236" t="s">
        <v>9</v>
      </c>
      <c r="C135" s="65" t="str">
        <f>IF('Audit Info'!$E$1="Deutsch",D135,E135)</f>
        <v>Les produits phytosanitaires non utilisés sont éliminés par une entreprise d'élimination reconnue ou par le fournisseur. Des attestations correspondantes sont disponibles.</v>
      </c>
      <c r="D135" s="242" t="s">
        <v>369</v>
      </c>
      <c r="E135" s="242" t="s">
        <v>370</v>
      </c>
      <c r="F135" s="42" t="str">
        <f>IF('Audit Info'!$E$1="Deutsch",G135,H135)</f>
        <v>Retour aux fournisseurs ou selon le concept d'élimination de la commune.</v>
      </c>
      <c r="G135" s="242" t="s">
        <v>2630</v>
      </c>
      <c r="H135" s="242" t="s">
        <v>2631</v>
      </c>
      <c r="I135" s="225" t="str">
        <f>IF('Audit Info'!$E$1="Deutsch",J135,K135)</f>
        <v>Bulletins de livraison
Concept d’élimination des déchets (KO)
Auditeur: questionnement oral, contrôle visuel</v>
      </c>
      <c r="J135" s="360" t="s">
        <v>3132</v>
      </c>
      <c r="K135" s="361" t="s">
        <v>3133</v>
      </c>
    </row>
    <row r="136" spans="1:11" ht="25.5" x14ac:dyDescent="0.2">
      <c r="A136" s="39" t="s">
        <v>367</v>
      </c>
      <c r="B136" s="39"/>
      <c r="C136" s="65" t="str">
        <f>IF('Audit Info'!$E$1="Deutsch",D136,E136)</f>
        <v>8.7 Application d'autres substances</v>
      </c>
      <c r="D136" s="227" t="s">
        <v>2632</v>
      </c>
      <c r="E136" s="227" t="s">
        <v>2633</v>
      </c>
      <c r="F136" s="42">
        <f>IF('Audit Info'!$E$1="Deutsch",G136,H136)</f>
        <v>0</v>
      </c>
      <c r="G136" s="246"/>
      <c r="H136" s="246"/>
      <c r="I136" s="225">
        <f>IF('Audit Info'!$E$1="Deutsch",J136,K136)</f>
        <v>0</v>
      </c>
      <c r="J136" s="365"/>
      <c r="K136" s="366"/>
    </row>
    <row r="137" spans="1:11" ht="172.5" customHeight="1" x14ac:dyDescent="0.2">
      <c r="A137" s="38" t="s">
        <v>368</v>
      </c>
      <c r="B137" s="236" t="s">
        <v>9</v>
      </c>
      <c r="C137" s="65" t="str">
        <f>IF('Audit Info'!$E$1="Deutsch",D137,E137)</f>
        <v>En cas d'utilisation, p. ex., de stimulateurs des défenses naturelles, d'amendements du sol ou d'autres substances (qui n'entrent pas dans la catégorie des PPh ou des engrais), les enregistrements suivants sont disponibles : Désignation de la substance (p. ex. son origine végétale), culture, parcelle et date d'application. Pour les produits achetés, il faut en plus justifier le nom commercial ainsi que la substance active, l'ingrédient ou le composant principal (plantes, algues, minéraux).</v>
      </c>
      <c r="D137" s="242" t="s">
        <v>2634</v>
      </c>
      <c r="E137" s="242" t="s">
        <v>2635</v>
      </c>
      <c r="F137" s="42" t="str">
        <f>IF('Audit Info'!$E$1="Deutsch",G137,H137)</f>
        <v>-</v>
      </c>
      <c r="G137" s="242" t="s">
        <v>487</v>
      </c>
      <c r="H137" s="277" t="s">
        <v>487</v>
      </c>
      <c r="I137" s="225" t="str">
        <f>IF('Audit Info'!$E$1="Deutsch",J137,K137)</f>
        <v>Journal des cultures(FO)
Auditeur: contrôle visuel et questionnement oral pour savoir si d'autres sustances sont disponibles et/ou utilisées. Si oui, contrôler l'enregistrement et noter un exemple.</v>
      </c>
      <c r="J137" s="373" t="s">
        <v>3290</v>
      </c>
      <c r="K137" s="374" t="s">
        <v>3291</v>
      </c>
    </row>
    <row r="138" spans="1:11" s="280" customFormat="1" ht="51" x14ac:dyDescent="0.2">
      <c r="A138" s="37" t="s">
        <v>372</v>
      </c>
      <c r="B138" s="37"/>
      <c r="C138" s="65" t="str">
        <f>IF('Audit Info'!$E$1="Deutsch",D138,E138)</f>
        <v>9. EQUIPEMENT TECHNIQUE / MATERIEL DE REPRODUCTION ET D'EMBALLAGE</v>
      </c>
      <c r="D138" s="278" t="s">
        <v>2854</v>
      </c>
      <c r="E138" s="278" t="s">
        <v>2874</v>
      </c>
      <c r="F138" s="42">
        <f>IF('Audit Info'!$E$1="Deutsch",G138,H138)</f>
        <v>0</v>
      </c>
      <c r="G138" s="279" t="s">
        <v>487</v>
      </c>
      <c r="H138" s="279"/>
      <c r="I138" s="225">
        <f>IF('Audit Info'!$E$1="Deutsch",J138,K138)</f>
        <v>0</v>
      </c>
      <c r="J138" s="381"/>
      <c r="K138" s="382"/>
    </row>
    <row r="139" spans="1:11" ht="281.25" customHeight="1" x14ac:dyDescent="0.2">
      <c r="A139" s="38" t="s">
        <v>373</v>
      </c>
      <c r="B139" s="244" t="s">
        <v>9</v>
      </c>
      <c r="C139" s="65" t="str">
        <f>IF('Audit Info'!$E$1="Deutsch",D139,E139)</f>
        <v>Les appareils et les équipements tels que les appareils d'application d'engrais et de produits phytosanitaires, les systèmes d'irrigation et les balances sont en bon état de fonctionnement et sont contrôlés chaque année. Les réparations sont enregistrées. 
L'étalonnage du matériel d'application des engrais et des produits phytosanitaires (pour toutes les méthodes d'application) est effectué  tous les 12 mois par la personne techniquement responsable elle-même ou par une entreprise spécialisée.
Pour tous les appareils utilisés pour la protection des plantes et entraînés par prise de force ou automoteurs, un test de pulvérisation valable doit être présenté conformément aux prescriptions PER.</v>
      </c>
      <c r="D139" s="281" t="s">
        <v>2636</v>
      </c>
      <c r="E139" s="281" t="s">
        <v>2637</v>
      </c>
      <c r="F139" s="42" t="str">
        <f>IF('Audit Info'!$E$1="Deutsch",G139,H139)</f>
        <v xml:space="preserve">Entretien:
D'abord, contrôle visuel des machines. En cas de mauvais état visuel, des documents d'entretien (requis seulement pour les réparations) sont disponibles sur demande.
Pour les appareils d'application de produits phytosanitaires les enregistrements sont requis seulement si l'entretien/la réparation a un impact sur le résultat d'application (p. ex. changer les buses).
Etalonnage : 
Sur la base d'une application, vérifier si la quantité réelle appliquée correspond à la quantité à appliquer visée. L'étallonage interne de tous les appareils d'application (y c. application avec la boille à dos) et des balances doit être effectué chaque année et être documenté.
</v>
      </c>
      <c r="G139" s="242" t="s">
        <v>2638</v>
      </c>
      <c r="H139" s="242" t="s">
        <v>2639</v>
      </c>
      <c r="I139" s="225" t="str">
        <f>IF('Audit Info'!$E$1="Deutsch",J139,K139)</f>
        <v>Documentation de maintenance
Factures des fournisseurs
Confirmation "Test pour pulvérisateurs"
Journal de maintenance et de réparations des appareils (FO)
Etalonnage des machines/appareils (FO)
Auditeur : contrôle visuel des machines et des appareils. Vérifier les enregistrements des réparations et de l'étalonnage. Noter la date du dernier étalonnage d'un appareil phytosanitaire.</v>
      </c>
      <c r="J139" s="362" t="s">
        <v>3292</v>
      </c>
      <c r="K139" s="363" t="s">
        <v>3293</v>
      </c>
    </row>
    <row r="140" spans="1:11" ht="140.25" x14ac:dyDescent="0.2">
      <c r="A140" s="38" t="s">
        <v>374</v>
      </c>
      <c r="B140" s="236" t="s">
        <v>9</v>
      </c>
      <c r="C140" s="65" t="str">
        <f>IF('Audit Info'!$E$1="Deutsch",D140,E140)</f>
        <v>Les appareils de pulverisation de produits phytosanitaires, les boilles à dos, les gobelets de mesure, etc. sont stockés en toute sécurité, de sorte qu'il n'existe aucun risque pour la santé humaine, une pollution de l'environnement et/ou une contamination des produits récoltés (y compris les matériaux d'emballage).</v>
      </c>
      <c r="D140" s="281" t="s">
        <v>2640</v>
      </c>
      <c r="E140" s="281" t="s">
        <v>2641</v>
      </c>
      <c r="F140" s="42" t="str">
        <f>IF('Audit Info'!$E$1="Deutsch",G140,H140)</f>
        <v>-</v>
      </c>
      <c r="G140" s="242" t="s">
        <v>487</v>
      </c>
      <c r="H140" s="277" t="s">
        <v>487</v>
      </c>
      <c r="I140" s="225" t="str">
        <f>IF('Audit Info'!$E$1="Deutsch",J140,K140)</f>
        <v>Auditeur: contrôle visuel</v>
      </c>
      <c r="J140" s="362" t="s">
        <v>2431</v>
      </c>
      <c r="K140" s="363" t="s">
        <v>2432</v>
      </c>
    </row>
    <row r="141" spans="1:11" ht="114" customHeight="1" x14ac:dyDescent="0.2">
      <c r="A141" s="241" t="s">
        <v>375</v>
      </c>
      <c r="B141" s="236" t="s">
        <v>9</v>
      </c>
      <c r="C141" s="65" t="str">
        <f>IF('Audit Info'!$E$1="Deutsch",D141,E141)</f>
        <v>Le matériel de croissance tels que les pots, caisses, seaux, etc… sont propres et un plan de nettoyage permet d'assurer, qu'avant réutilisation, ils ne contiennent pas de corps étranger.
Non applicable pour les pots qui ne sont pas réutilisés.</v>
      </c>
      <c r="D141" s="248" t="s">
        <v>2642</v>
      </c>
      <c r="E141" s="248" t="s">
        <v>2643</v>
      </c>
      <c r="F141" s="42" t="str">
        <f>IF('Audit Info'!$E$1="Deutsch",G141,H141)</f>
        <v>-</v>
      </c>
      <c r="G141" s="248" t="s">
        <v>487</v>
      </c>
      <c r="H141" s="262" t="s">
        <v>487</v>
      </c>
      <c r="I141" s="225" t="str">
        <f>IF('Audit Info'!$E$1="Deutsch",J141,K141)</f>
        <v>Plan de nettoyage pour le matériel de culture (FO)
Auditeur: contrôle visuel. 
Noter l'intervalle de nettoyage</v>
      </c>
      <c r="J141" s="362" t="s">
        <v>3294</v>
      </c>
      <c r="K141" s="363" t="s">
        <v>3295</v>
      </c>
    </row>
    <row r="142" spans="1:11" ht="124.5" customHeight="1" x14ac:dyDescent="0.2">
      <c r="A142" s="241" t="s">
        <v>376</v>
      </c>
      <c r="B142" s="236" t="s">
        <v>9</v>
      </c>
      <c r="C142" s="65" t="str">
        <f>IF('Audit Info'!$E$1="Deutsch",D142,E142)</f>
        <v xml:space="preserve">Le matériel d'emballage pour les consommateurs est stocké de manière à être protégé contre les rongeurs, les parasites et les oiseaux, ainsi que contre les risques physiques et chimiques.
Remarque : les pots dans lesquels les plantes sont cultivées ne sont pas considérés comme du matériel d'emballage. </v>
      </c>
      <c r="D142" s="248" t="s">
        <v>2644</v>
      </c>
      <c r="E142" s="248" t="s">
        <v>2645</v>
      </c>
      <c r="F142" s="42" t="str">
        <f>IF('Audit Info'!$E$1="Deutsch",G142,H142)</f>
        <v>Entreposage au propre et au sec.</v>
      </c>
      <c r="G142" s="248" t="s">
        <v>2646</v>
      </c>
      <c r="H142" s="248" t="s">
        <v>2647</v>
      </c>
      <c r="I142" s="225" t="str">
        <f>IF('Audit Info'!$E$1="Deutsch",J142,K142)</f>
        <v>Auditeur: contrôle visuel</v>
      </c>
      <c r="J142" s="362" t="s">
        <v>2431</v>
      </c>
      <c r="K142" s="363" t="s">
        <v>2432</v>
      </c>
    </row>
    <row r="143" spans="1:11" s="225" customFormat="1" ht="15.75" x14ac:dyDescent="0.2">
      <c r="A143" s="40" t="s">
        <v>377</v>
      </c>
      <c r="B143" s="40"/>
      <c r="C143" s="65" t="str">
        <f>IF('Audit Info'!$E$1="Deutsch",D143,E143)</f>
        <v>10. APRES LA RECOLTE</v>
      </c>
      <c r="D143" s="263" t="s">
        <v>2855</v>
      </c>
      <c r="E143" s="263" t="s">
        <v>2875</v>
      </c>
      <c r="F143" s="42">
        <f>IF('Audit Info'!$E$1="Deutsch",G143,H143)</f>
        <v>0</v>
      </c>
      <c r="G143" s="224"/>
      <c r="H143" s="224"/>
      <c r="I143" s="225">
        <f>IF('Audit Info'!$E$1="Deutsch",J143,K143)</f>
        <v>0</v>
      </c>
      <c r="J143" s="364"/>
      <c r="K143" s="353"/>
    </row>
    <row r="144" spans="1:11" ht="38.25" x14ac:dyDescent="0.2">
      <c r="A144" s="226" t="s">
        <v>378</v>
      </c>
      <c r="B144" s="226"/>
      <c r="C144" s="65" t="str">
        <f>IF('Audit Info'!$E$1="Deutsch",D144,E144)</f>
        <v xml:space="preserve">10.1 Qualité de l'eau utilisé pour les activités post-récolte </v>
      </c>
      <c r="D144" s="245" t="s">
        <v>2648</v>
      </c>
      <c r="E144" s="245" t="s">
        <v>2649</v>
      </c>
      <c r="F144" s="42">
        <f>IF('Audit Info'!$E$1="Deutsch",G144,H144)</f>
        <v>0</v>
      </c>
      <c r="G144" s="246"/>
      <c r="H144" s="246"/>
      <c r="I144" s="225">
        <f>IF('Audit Info'!$E$1="Deutsch",J144,K144)</f>
        <v>0</v>
      </c>
      <c r="J144" s="365"/>
      <c r="K144" s="366"/>
    </row>
    <row r="145" spans="1:11" ht="127.5" customHeight="1" x14ac:dyDescent="0.2">
      <c r="A145" s="241" t="s">
        <v>379</v>
      </c>
      <c r="B145" s="236" t="s">
        <v>9</v>
      </c>
      <c r="C145" s="65" t="str">
        <f>IF('Audit Info'!$E$1="Deutsch",D145,E145)</f>
        <v xml:space="preserve">Une analyse des risques doit être établie pour l'eau utilisée après la récolte et revue en cas de modification.
Elle comprend des informations sur : la fréquence des analyses, l'origine de l'eau et les polluants chimiques et minéraux. </v>
      </c>
      <c r="D145" s="248" t="s">
        <v>2650</v>
      </c>
      <c r="E145" s="248" t="s">
        <v>2651</v>
      </c>
      <c r="F145" s="42" t="str">
        <f>IF('Audit Info'!$E$1="Deutsch",G145,H145)</f>
        <v>En cas d'utilisation d'eau potable du réseau public, on considère que la preuve est donnée par le fournisseur d'eau potable. Si d'autres eaux sont utilisées, il faut lister leur provenance et effectuer une analyse des risques, resp. une évaluation des dangers que représente l'eau utilisée après la récolte.
Si l'analyse des risques ne révèle aucun danger, les points 10.1.2 et 10.1.3 ne sont pas applicables.</v>
      </c>
      <c r="G145" s="248" t="s">
        <v>380</v>
      </c>
      <c r="H145" s="248" t="s">
        <v>381</v>
      </c>
      <c r="I145" s="225" t="str">
        <f>IF('Audit Info'!$E$1="Deutsch",J145,K145)</f>
        <v>Analyse des risques liés à l'eau (CL)
Auditeur: Noter la date de l'analyse des risques et la fréquence de l'analyse</v>
      </c>
      <c r="J145" s="362" t="s">
        <v>3134</v>
      </c>
      <c r="K145" s="363" t="s">
        <v>3135</v>
      </c>
    </row>
    <row r="146" spans="1:11" ht="140.25" x14ac:dyDescent="0.2">
      <c r="A146" s="241" t="s">
        <v>382</v>
      </c>
      <c r="B146" s="253" t="s">
        <v>13</v>
      </c>
      <c r="C146" s="65" t="str">
        <f>IF('Audit Info'!$E$1="Deutsch",D146,E146)</f>
        <v>En fonction des résultats de l'analyse des risques au point 10.1.1, des analyses d'eau sont effectuées pour les paramètres officiellement ordonnés.
L'analyse de l'eau doit être effectuée par un laboratoire accrédité (selon la norme ISO 17025).</v>
      </c>
      <c r="D146" s="255" t="s">
        <v>2652</v>
      </c>
      <c r="E146" s="255" t="s">
        <v>2653</v>
      </c>
      <c r="F146" s="42" t="str">
        <f>IF('Audit Info'!$E$1="Deutsch",G146,H146)</f>
        <v>En cas d'utilisation d'eau potable du réseau public, le point est rempli. Selon la provenance de l'eau (pas de danger selon l'analyse des risques au point 10.1.1), cette question ne s'applique pas.
Sinon, preuve à l'aide d'une analyse de l'eau. Les indications relatives à l'accréditation du laboratoire figurent sur les analyses/le papier à en-tête des laboratoires.</v>
      </c>
      <c r="G146" s="255" t="s">
        <v>383</v>
      </c>
      <c r="H146" s="255" t="s">
        <v>2654</v>
      </c>
      <c r="I146" s="225" t="str">
        <f>IF('Audit Info'!$E$1="Deutsch",J146,K146)</f>
        <v>Rapport de laboratoire relatif à l'analyse de l'eau
Auditeur: consulter l'analyse de l'eau (s'il ne s'agite pas d'eau potable du réseau public)</v>
      </c>
      <c r="J146" s="377" t="s">
        <v>2655</v>
      </c>
      <c r="K146" s="378" t="s">
        <v>2656</v>
      </c>
    </row>
    <row r="147" spans="1:11" ht="95.25" customHeight="1" x14ac:dyDescent="0.2">
      <c r="A147" s="241" t="s">
        <v>384</v>
      </c>
      <c r="B147" s="236" t="s">
        <v>9</v>
      </c>
      <c r="C147" s="65" t="str">
        <f>IF('Audit Info'!$E$1="Deutsch",D147,E147)</f>
        <v>Si les analyses d'eau révèlent des écarts par rapport aux valeurs limites nationales, des mesures sont prises. Les éventuelles mesures prises et les résultats ainsi obtenus sont enregistrés.</v>
      </c>
      <c r="D147" s="41" t="s">
        <v>385</v>
      </c>
      <c r="E147" s="41" t="s">
        <v>2657</v>
      </c>
      <c r="F147" s="42" t="str">
        <f>IF('Audit Info'!$E$1="Deutsch",G147,H147)</f>
        <v>Ce point est applicable seulement si l'analyse au point 10.1.2 révèle une nécessité d'agir.
En cas de dépassement des valeurs limites, des enregistrements relatifs aux mesures prises et aux résultats obtenus doivent être disponibles.</v>
      </c>
      <c r="G147" s="41" t="s">
        <v>386</v>
      </c>
      <c r="H147" s="41" t="s">
        <v>387</v>
      </c>
      <c r="I147" s="225" t="str">
        <f>IF('Audit Info'!$E$1="Deutsch",J147,K147)</f>
        <v>Rapport des mesures initiées
Analyse des risques liés à l'eau (CL)
Auditeur: commentaire concernant les mesures</v>
      </c>
      <c r="J147" s="362" t="s">
        <v>3340</v>
      </c>
      <c r="K147" s="363" t="s">
        <v>3339</v>
      </c>
    </row>
    <row r="148" spans="1:11" ht="15" x14ac:dyDescent="0.2">
      <c r="A148" s="226" t="s">
        <v>388</v>
      </c>
      <c r="B148" s="226"/>
      <c r="C148" s="65" t="str">
        <f>IF('Audit Info'!$E$1="Deutsch",D148,E148)</f>
        <v>10.2 Traitement post-récolte</v>
      </c>
      <c r="D148" s="245" t="s">
        <v>2658</v>
      </c>
      <c r="E148" s="245" t="s">
        <v>2659</v>
      </c>
      <c r="F148" s="42">
        <f>IF('Audit Info'!$E$1="Deutsch",G148,H148)</f>
        <v>0</v>
      </c>
      <c r="G148" s="246"/>
      <c r="H148" s="246"/>
      <c r="I148" s="225">
        <f>IF('Audit Info'!$E$1="Deutsch",J148,K148)</f>
        <v>0</v>
      </c>
      <c r="J148" s="365"/>
      <c r="K148" s="366"/>
    </row>
    <row r="149" spans="1:11" ht="95.25" customHeight="1" x14ac:dyDescent="0.2">
      <c r="A149" s="226" t="s">
        <v>388</v>
      </c>
      <c r="B149" s="226"/>
      <c r="C149" s="65" t="str">
        <f>IF('Audit Info'!$E$1="Deutsch",D149,E149)</f>
        <v>Par traitements post-récolte, on entend les applications suivantes :
- produits pour lustrer les feuilles/protection contre l'évaporation pour les plantes en pots/plantes de pépinières
- éventuels traitements fongicides avant l'entreposage en cave réfigérée
- coloration et injection de fleurs coupées et de plantes en pots
- autres traitements avec des fongicides ou des insecticides
- emploi d'agents conservateurs (p.ex. Chrysal)
- emploi de désinfectant et d'agent oxydant (p.ex. Javel, Peroxyde)</v>
      </c>
      <c r="D149" s="259" t="s">
        <v>2660</v>
      </c>
      <c r="E149" s="259" t="s">
        <v>2661</v>
      </c>
      <c r="F149" s="42">
        <f>IF('Audit Info'!$E$1="Deutsch",G149,H149)</f>
        <v>0</v>
      </c>
      <c r="G149" s="246"/>
      <c r="H149" s="246"/>
      <c r="I149" s="225">
        <f>IF('Audit Info'!$E$1="Deutsch",J149,K149)</f>
        <v>0</v>
      </c>
      <c r="J149" s="365"/>
      <c r="K149" s="366"/>
    </row>
    <row r="150" spans="1:11" ht="112.5" customHeight="1" x14ac:dyDescent="0.2">
      <c r="A150" s="241" t="s">
        <v>389</v>
      </c>
      <c r="B150" s="236" t="s">
        <v>9</v>
      </c>
      <c r="C150" s="65" t="str">
        <f>IF('Audit Info'!$E$1="Deutsch",D150,E150)</f>
        <v>Toutes les alternatives possibles aux traitements post-récolte ont été prises en considération et soupesées. Les produits chimiques ne sont utilisés que lorsqu'il n'y a pas d'autres alternatives professionnelles reconnues.</v>
      </c>
      <c r="D150" s="248" t="s">
        <v>2662</v>
      </c>
      <c r="E150" s="248" t="s">
        <v>2663</v>
      </c>
      <c r="F150" s="42" t="str">
        <f>IF('Audit Info'!$E$1="Deutsch",G150,H150)</f>
        <v>-</v>
      </c>
      <c r="G150" s="248" t="s">
        <v>487</v>
      </c>
      <c r="H150" s="262" t="s">
        <v>487</v>
      </c>
      <c r="I150" s="225" t="str">
        <f>IF('Audit Info'!$E$1="Deutsch",J150,K150)</f>
        <v>Auditeur: questionnement oral, vérifier les enregistrements</v>
      </c>
      <c r="J150" s="362" t="s">
        <v>2664</v>
      </c>
      <c r="K150" s="363" t="s">
        <v>2665</v>
      </c>
    </row>
    <row r="151" spans="1:11" ht="99" customHeight="1" x14ac:dyDescent="0.2">
      <c r="A151" s="241" t="s">
        <v>390</v>
      </c>
      <c r="B151" s="230" t="s">
        <v>5</v>
      </c>
      <c r="C151" s="65" t="str">
        <f>IF('Audit Info'!$E$1="Deutsch",D151,E151)</f>
        <v xml:space="preserve">Les enregistrements et les attestations de l'opérateur montrent que le mode d'emploi des produits chimiques utilisés en post-récolte a en tout temps été respecté par rapport à l'objectif, à la quantité appliquée, aux précautions d'utilisation, etc. </v>
      </c>
      <c r="D151" s="231" t="s">
        <v>391</v>
      </c>
      <c r="E151" s="231" t="s">
        <v>2666</v>
      </c>
      <c r="F151" s="42" t="str">
        <f>IF('Audit Info'!$E$1="Deutsch",G151,H151)</f>
        <v>Rempli quand les enregistrements pour les traitements de post-récolte sont complets.</v>
      </c>
      <c r="G151" s="231" t="s">
        <v>2667</v>
      </c>
      <c r="H151" s="231" t="s">
        <v>2668</v>
      </c>
      <c r="I151" s="225" t="str">
        <f>IF('Audit Info'!$E$1="Deutsch",J151,K151)</f>
        <v>Journal des cultures (FO)
Auditeur: Comparer le mode d'emploi avec les enregistrements</v>
      </c>
      <c r="J151" s="357" t="s">
        <v>3296</v>
      </c>
      <c r="K151" s="358" t="s">
        <v>3297</v>
      </c>
    </row>
    <row r="152" spans="1:11" ht="189.75" customHeight="1" x14ac:dyDescent="0.2">
      <c r="A152" s="241" t="s">
        <v>392</v>
      </c>
      <c r="B152" s="230" t="s">
        <v>5</v>
      </c>
      <c r="C152" s="65" t="str">
        <f>IF('Audit Info'!$E$1="Deutsch",D152,E152)</f>
        <v>Seuls les produits chimiques autorisés en Suisse pour l'application prévue peuvent être utilisés.</v>
      </c>
      <c r="D152" s="231" t="s">
        <v>393</v>
      </c>
      <c r="E152" s="231" t="s">
        <v>395</v>
      </c>
      <c r="F152" s="42" t="str">
        <f>IF('Audit Info'!$E$1="Deutsch",G152,H152)</f>
        <v>Choix selon les recommandations de produits phytosanitaires et/ou les recommandations de la branche. Les produits utilisés disposent d'une homologation officielle.</v>
      </c>
      <c r="G152" s="231" t="s">
        <v>394</v>
      </c>
      <c r="H152" s="231" t="s">
        <v>2669</v>
      </c>
      <c r="I152" s="225" t="str">
        <f>IF('Audit Info'!$E$1="Deutsch",J152,K152)</f>
        <v>Journal des cultures (FO)
Liste des PPh
Index PPh
Auditeur: noter un produit chimique utilisé, vérifier l'homologation</v>
      </c>
      <c r="J152" s="357" t="s">
        <v>3298</v>
      </c>
      <c r="K152" s="358" t="s">
        <v>3299</v>
      </c>
    </row>
    <row r="153" spans="1:11" ht="102" x14ac:dyDescent="0.2">
      <c r="A153" s="241" t="s">
        <v>396</v>
      </c>
      <c r="B153" s="236" t="s">
        <v>9</v>
      </c>
      <c r="C153" s="65" t="str">
        <f>IF('Audit Info'!$E$1="Deutsch",D153,E153)</f>
        <v>Il existe une liste actuelle des produits autorisés pour les traitements post-récolte en Suisse, qui ont été appliqués au cours des 12 derniers mois sur les cultures SwissGAP de l'exploitation .</v>
      </c>
      <c r="D153" s="248" t="s">
        <v>2670</v>
      </c>
      <c r="E153" s="248" t="s">
        <v>2671</v>
      </c>
      <c r="F153" s="42" t="str">
        <f>IF('Audit Info'!$E$1="Deutsch",G153,H153)</f>
        <v>Les listes publiées sur Internet sont considérées comme actuelles et disponibles sur l'exploitation, pour autant que le chef d'exploitation utilise Internet.
Si des listes de produits imprimées sont utilisées, elles ne doivent pas être plus anciennes que l'année précédente.</v>
      </c>
      <c r="G153" s="248" t="s">
        <v>2672</v>
      </c>
      <c r="H153" s="248" t="s">
        <v>2673</v>
      </c>
      <c r="I153" s="225" t="str">
        <f>IF('Audit Info'!$E$1="Deutsch",J153,K153)</f>
        <v>Liste des PPh
Index PPh
Auditeur: vérifier à l'aide d'un produit utilisé si celui-ci se trouve sur la liste.</v>
      </c>
      <c r="J153" s="362" t="s">
        <v>3300</v>
      </c>
      <c r="K153" s="363" t="s">
        <v>3301</v>
      </c>
    </row>
    <row r="154" spans="1:11" ht="82.5" customHeight="1" x14ac:dyDescent="0.2">
      <c r="A154" s="241" t="s">
        <v>397</v>
      </c>
      <c r="B154" s="236" t="s">
        <v>9</v>
      </c>
      <c r="C154" s="65" t="str">
        <f>IF('Audit Info'!$E$1="Deutsch",D154,E154)</f>
        <v xml:space="preserve">Les enregistrements confirment la demande d'information du/des producteur(s) ou du conditionneur sur les restrictions supplémentaires. </v>
      </c>
      <c r="D154" s="248" t="s">
        <v>399</v>
      </c>
      <c r="E154" s="248" t="s">
        <v>2674</v>
      </c>
      <c r="F154" s="42" t="str">
        <f>IF('Audit Info'!$E$1="Deutsch",G154,H154)</f>
        <v>Il peut être prouvé qu'une demande a été faite aux acheteurs. S'il existe des restrictions supplémentaires, il faut évaluer si l'entreprise les respecte.</v>
      </c>
      <c r="G154" s="248" t="s">
        <v>400</v>
      </c>
      <c r="H154" s="248" t="s">
        <v>2675</v>
      </c>
      <c r="I154" s="225" t="str">
        <f>IF('Audit Info'!$E$1="Deutsch",J154,K154)</f>
        <v>Lettre type_Directives de l‘acheteur
Auditeur: questionnement oral. S'il existe des restrictions supplémentaires, vérifier si l'entreprise les respecte.</v>
      </c>
      <c r="J154" s="360" t="s">
        <v>3136</v>
      </c>
      <c r="K154" s="361" t="s">
        <v>3137</v>
      </c>
    </row>
    <row r="155" spans="1:11" ht="204" x14ac:dyDescent="0.2">
      <c r="A155" s="38" t="s">
        <v>398</v>
      </c>
      <c r="B155" s="230" t="s">
        <v>5</v>
      </c>
      <c r="C155" s="65" t="str">
        <f>IF('Audit Info'!$E$1="Deutsch",D155,E155)</f>
        <v>Les enregistrements suivants sont disponibles pour les traitements post-récolte :
- Identification du produit récolté traité (p. ex. nom, lot, lieu).
- Lieu du traitement
- Date
- Méthode d'application (p. ex. pulvérisation, arrosage, fumigation)
- Justification de l'application
- Nom commercial et matière active
- Quantité d'application
- Utilisateur</v>
      </c>
      <c r="D155" s="271" t="s">
        <v>2676</v>
      </c>
      <c r="E155" s="231" t="s">
        <v>2677</v>
      </c>
      <c r="F155" s="42" t="str">
        <f>IF('Audit Info'!$E$1="Deutsch",G155,H155)</f>
        <v>Pour les traitements toujours effectués de la même manière (p. ex. produits de conservation, de désinfection et d'oxydation), les enregistrements peuvent être en partie déclarés de manière forfaitaire. Cela peut se faire par exemple sous forme d'instructions de travail ou d'ordonnances.</v>
      </c>
      <c r="G155" s="231" t="s">
        <v>2678</v>
      </c>
      <c r="H155" s="231" t="s">
        <v>2679</v>
      </c>
      <c r="I155" s="225" t="str">
        <f>IF('Audit Info'!$E$1="Deutsch",J155,K155)</f>
        <v>Déclaration globale (voir checkliste Excel)
Journal des cultures (FO)
Auditeur: documenter une application</v>
      </c>
      <c r="J155" s="357" t="s">
        <v>3302</v>
      </c>
      <c r="K155" s="358" t="s">
        <v>3303</v>
      </c>
    </row>
    <row r="156" spans="1:11" s="225" customFormat="1" ht="15.75" x14ac:dyDescent="0.2">
      <c r="A156" s="282" t="s">
        <v>403</v>
      </c>
      <c r="B156" s="282"/>
      <c r="C156" s="65" t="str">
        <f>IF('Audit Info'!$E$1="Deutsch",D156,E156)</f>
        <v>11. GESTION DES DECHETS</v>
      </c>
      <c r="D156" s="223" t="s">
        <v>2856</v>
      </c>
      <c r="E156" s="223" t="s">
        <v>2876</v>
      </c>
      <c r="F156" s="42">
        <f>IF('Audit Info'!$E$1="Deutsch",G156,H156)</f>
        <v>0</v>
      </c>
      <c r="G156" s="224"/>
      <c r="H156" s="224"/>
      <c r="I156" s="225">
        <f>IF('Audit Info'!$E$1="Deutsch",J156,K156)</f>
        <v>0</v>
      </c>
      <c r="J156" s="364"/>
      <c r="K156" s="353"/>
    </row>
    <row r="157" spans="1:11" ht="153" x14ac:dyDescent="0.2">
      <c r="A157" s="229" t="s">
        <v>404</v>
      </c>
      <c r="B157" s="230" t="s">
        <v>5</v>
      </c>
      <c r="C157" s="65" t="str">
        <f>IF('Audit Info'!$E$1="Deutsch",D157,E157)</f>
        <v>Tous les déchets (papier, carton, matière plastique, huile, etc.) issus des processus de l'exploitation ainsi que les causes de pollution de l'environnement (excès d'engrais, écoulement de combustibles, carburants ou lubrifiants, gaz résiduel des unités de chauffage, etc.) ont été recensés et documentés.</v>
      </c>
      <c r="D157" s="258" t="s">
        <v>2680</v>
      </c>
      <c r="E157" s="258" t="s">
        <v>2681</v>
      </c>
      <c r="F157" s="42" t="str">
        <f>IF('Audit Info'!$E$1="Deutsch",G157,H157)</f>
        <v>Déchets : rempli lorsque le concept d'élimination de la commune ou de l'exploitation elle-même est disponible sur l'exploitation.
Pollution de l'environnement : des propositions d'amélioration doivent être faites en cas de faits marquants.</v>
      </c>
      <c r="G157" s="258" t="s">
        <v>405</v>
      </c>
      <c r="H157" s="258" t="s">
        <v>406</v>
      </c>
      <c r="I157" s="225" t="str">
        <f>IF('Audit Info'!$E$1="Deutsch",J157,K157)</f>
        <v>Concept d’élimination des déchets (KO)
Auditeur : examiner le document, observer spécialement si le plastique est réglementé.</v>
      </c>
      <c r="J157" s="383" t="s">
        <v>3304</v>
      </c>
      <c r="K157" s="258" t="s">
        <v>3138</v>
      </c>
    </row>
    <row r="158" spans="1:11" ht="232.5" customHeight="1" x14ac:dyDescent="0.2">
      <c r="A158" s="229" t="s">
        <v>407</v>
      </c>
      <c r="B158" s="230" t="s">
        <v>5</v>
      </c>
      <c r="C158" s="65" t="str">
        <f>IF('Audit Info'!$E$1="Deutsch",D158,E158)</f>
        <v xml:space="preserve">Un concept de gestion des déchets et d'élimination est mis en œuvre, qui prévoit une collecte et une élimination séparées des déchets en fonction de leur nature. Le personnel est formé au tri et à l'élimination des déchets. La pollution de l'air, du sol et de l'eau est prise en compte. </v>
      </c>
      <c r="D158" s="233" t="s">
        <v>2682</v>
      </c>
      <c r="E158" s="233" t="s">
        <v>2683</v>
      </c>
      <c r="F158" s="42" t="str">
        <f>IF('Audit Info'!$E$1="Deutsch",G158,H158)</f>
        <v>Le concept d'élimination des déchets de la commune ou un concept propre à l'entreprise est disponible sur l'exploitation et est appliqué. Il n'est pas nécessaire que les collaborateurs disposent d'un certificat de formation, mais ils doivent être informés sur le tri et l'élimination des déchets.</v>
      </c>
      <c r="G158" s="258" t="s">
        <v>2684</v>
      </c>
      <c r="H158" s="258" t="s">
        <v>2685</v>
      </c>
      <c r="I158" s="225" t="str">
        <f>IF('Audit Info'!$E$1="Deutsch",J158,K158)</f>
        <v>Concept d’élimination des déchets (KO)
Instruction des collaborateurs (CL)
Auditeur: contrôle visuel, questionnement oral du personnel</v>
      </c>
      <c r="J158" s="371" t="s">
        <v>3305</v>
      </c>
      <c r="K158" s="372" t="s">
        <v>3139</v>
      </c>
    </row>
    <row r="159" spans="1:11" ht="114.75" x14ac:dyDescent="0.2">
      <c r="A159" s="229" t="s">
        <v>2686</v>
      </c>
      <c r="B159" s="244" t="s">
        <v>9</v>
      </c>
      <c r="C159" s="65" t="str">
        <f>IF('Audit Info'!$E$1="Deutsch",D159,E159)</f>
        <v xml:space="preserve">Les bâtiments de production et de stockage sont en principe exempts de déchets. Une petite quantité de déchets est acceptée dans les secteurs spéciaux, de même que les déchets de la journée de travail en cours. Les autres déchets doivent être éliminés. </v>
      </c>
      <c r="D159" s="41" t="s">
        <v>409</v>
      </c>
      <c r="E159" s="41" t="s">
        <v>410</v>
      </c>
      <c r="F159" s="42">
        <f>IF('Audit Info'!$E$1="Deutsch",G159,H159)</f>
        <v>0</v>
      </c>
      <c r="G159" s="41"/>
      <c r="H159" s="41"/>
      <c r="I159" s="225" t="str">
        <f>IF('Audit Info'!$E$1="Deutsch",J159,K159)</f>
        <v>Auditeur: contrôle visuel</v>
      </c>
      <c r="J159" s="362" t="s">
        <v>2687</v>
      </c>
      <c r="K159" s="363" t="s">
        <v>2432</v>
      </c>
    </row>
    <row r="160" spans="1:11" ht="153" x14ac:dyDescent="0.2">
      <c r="A160" s="229" t="s">
        <v>2688</v>
      </c>
      <c r="B160" s="230" t="s">
        <v>5</v>
      </c>
      <c r="C160" s="65" t="str">
        <f>IF('Audit Info'!$E$1="Deutsch",D160,E160)</f>
        <v>Bac de rétention pour les citernes de carburant et d'huile: au moins 110% du volume du plus grand contenant.
Les fuites accidentelles d'huile ou de carburant ne doivent pas contaminer l'environnement. Ils ne doivent pas pouvoir s'écouler dans les égouts, dans les eaux de surface ou dans un système d'infiltration.</v>
      </c>
      <c r="D160" s="258" t="s">
        <v>2689</v>
      </c>
      <c r="E160" s="258" t="s">
        <v>2690</v>
      </c>
      <c r="F160" s="42" t="str">
        <f>IF('Audit Info'!$E$1="Deutsch",G160,H160)</f>
        <v>Les récipients pour les huiles et les carburants se trouvent dans un bac de rétention étanche ou des réservoirs de retenue sont disponibles.</v>
      </c>
      <c r="G160" s="258" t="s">
        <v>2691</v>
      </c>
      <c r="H160" s="258" t="s">
        <v>2692</v>
      </c>
      <c r="I160" s="225" t="str">
        <f>IF('Audit Info'!$E$1="Deutsch",J160,K160)</f>
        <v>Auditeur: contrôle visuel</v>
      </c>
      <c r="J160" s="371" t="s">
        <v>2687</v>
      </c>
      <c r="K160" s="372" t="s">
        <v>2432</v>
      </c>
    </row>
    <row r="161" spans="1:11" ht="165.75" x14ac:dyDescent="0.2">
      <c r="A161" s="241" t="s">
        <v>2693</v>
      </c>
      <c r="B161" s="244" t="s">
        <v>9</v>
      </c>
      <c r="C161" s="65" t="str">
        <f>IF('Audit Info'!$E$1="Deutsch",D161,E161)</f>
        <v>Les déchets organiques sont compostés et utilisés pour l'amélioration du sol. Les méthodes de compostage garantissent qu'il n'existe aucun risque de transmission des maladies, ravageurs et adventices.
Alternativement, les déchets organiques sont éliminés par le biais de la collecte des déchets verts de la commune ou d'autres collecteurs.</v>
      </c>
      <c r="D161" s="41" t="s">
        <v>2694</v>
      </c>
      <c r="E161" s="41" t="s">
        <v>2695</v>
      </c>
      <c r="F161" s="42" t="str">
        <f>IF('Audit Info'!$E$1="Deutsch",G161,H161)</f>
        <v xml:space="preserve">Le compostage propre se fait selon les directives de l'association "Biomasse Suisse" ou les déchets organiques sont traités à la vapeur. </v>
      </c>
      <c r="G161" s="41" t="s">
        <v>2696</v>
      </c>
      <c r="H161" s="41" t="s">
        <v>2697</v>
      </c>
      <c r="I161" s="225" t="str">
        <f>IF('Audit Info'!$E$1="Deutsch",J161,K161)</f>
        <v>Auditeur : décrire la procédure (compostage propre ou élimination externe)</v>
      </c>
      <c r="J161" s="362" t="s">
        <v>2698</v>
      </c>
      <c r="K161" s="363" t="s">
        <v>2699</v>
      </c>
    </row>
    <row r="162" spans="1:11" ht="147.75" customHeight="1" x14ac:dyDescent="0.2">
      <c r="A162" s="241" t="s">
        <v>2700</v>
      </c>
      <c r="B162" s="244" t="s">
        <v>9</v>
      </c>
      <c r="C162" s="65" t="str">
        <f>IF('Audit Info'!$E$1="Deutsch",D162,E162)</f>
        <v>Les eaux usées provenant du nettoyage des appareils de pulvérisation de produits phytosanitaires, des combinaisons de protection et des réfrigérateurs sont éliminées de manière à avoir un impact minimal sur l'environnement et la santé des collaborateurs.</v>
      </c>
      <c r="D162" s="41" t="s">
        <v>2701</v>
      </c>
      <c r="E162" s="41" t="s">
        <v>2702</v>
      </c>
      <c r="F162" s="42" t="str">
        <f>IF('Audit Info'!$E$1="Deutsch",G162,H162)</f>
        <v>L'eau de rinçage et l'eau de nettoyage de doivent pas parvenir dans les eaux superficielles ni dans les canalisation (STEP).
L'eau de rinçage et de nettoyage doit être mise sur une surface résiduelle (surface humifiée ou cultures - ou pour l'agriculture dans la fosse à lisier).</v>
      </c>
      <c r="G162" s="41" t="s">
        <v>2703</v>
      </c>
      <c r="H162" s="41" t="s">
        <v>411</v>
      </c>
      <c r="I162" s="225" t="str">
        <f>IF('Audit Info'!$E$1="Deutsch",J162,K162)</f>
        <v>Auditeur: contrôle visuel</v>
      </c>
      <c r="J162" s="362" t="s">
        <v>2687</v>
      </c>
      <c r="K162" s="363" t="s">
        <v>2432</v>
      </c>
    </row>
    <row r="163" spans="1:11" s="225" customFormat="1" ht="15.75" x14ac:dyDescent="0.2">
      <c r="A163" s="40" t="s">
        <v>412</v>
      </c>
      <c r="B163" s="40"/>
      <c r="C163" s="65" t="str">
        <f>IF('Audit Info'!$E$1="Deutsch",D163,E163)</f>
        <v>12. BIODIVERSITE</v>
      </c>
      <c r="D163" s="223" t="s">
        <v>2857</v>
      </c>
      <c r="E163" s="223" t="s">
        <v>2877</v>
      </c>
      <c r="F163" s="42">
        <f>IF('Audit Info'!$E$1="Deutsch",G163,H163)</f>
        <v>0</v>
      </c>
      <c r="G163" s="224"/>
      <c r="H163" s="224"/>
      <c r="I163" s="225">
        <f>IF('Audit Info'!$E$1="Deutsch",J163,K163)</f>
        <v>0</v>
      </c>
      <c r="J163" s="364"/>
      <c r="K163" s="353"/>
    </row>
    <row r="164" spans="1:11" ht="204" x14ac:dyDescent="0.2">
      <c r="A164" s="229" t="s">
        <v>413</v>
      </c>
      <c r="B164" s="236" t="s">
        <v>9</v>
      </c>
      <c r="C164" s="65" t="str">
        <f>IF('Audit Info'!$E$1="Deutsch",D164,E164)</f>
        <v>La biodiversité est protégée et encouragée en prenant les mesures suivantes :
- pour les surfaces en plein champ, des surfaces de promotion de la biodiversité, des bandes pour organismes utiles, des bandes tampons, des haies, etc. sont mises en place et documentées dans le plan de l'exploitation.
- Gestion des auxiliaires lors de la protection phytosanitaire (protection phytosanitaire integrée)
- Éviter les pollutions lumineuses.
- etc.</v>
      </c>
      <c r="D164" s="283" t="s">
        <v>2704</v>
      </c>
      <c r="E164" s="284" t="s">
        <v>2705</v>
      </c>
      <c r="F164" s="42" t="str">
        <f>IF('Audit Info'!$E$1="Deutsch",G164,H164)</f>
        <v>Indiquer les mesures prises / les surfaces de promotion de la biodiversité dans le plan de l'exploitation.</v>
      </c>
      <c r="G164" s="41" t="s">
        <v>2706</v>
      </c>
      <c r="H164" s="250" t="s">
        <v>2707</v>
      </c>
      <c r="I164" s="225" t="str">
        <f>IF('Audit Info'!$E$1="Deutsch",J164,K164)</f>
        <v>Plan d'ensemble de l'exploitation
Auditeur : contrôle visuel lors de la visite, consulter le plan de l'exploitation, noter un exemple</v>
      </c>
      <c r="J164" s="359" t="s">
        <v>3140</v>
      </c>
      <c r="K164" s="250" t="s">
        <v>3141</v>
      </c>
    </row>
    <row r="165" spans="1:11" ht="198" customHeight="1" x14ac:dyDescent="0.2">
      <c r="A165" s="229" t="s">
        <v>416</v>
      </c>
      <c r="B165" s="253" t="s">
        <v>13</v>
      </c>
      <c r="C165" s="65" t="str">
        <f>IF('Audit Info'!$E$1="Deutsch",D165,E165)</f>
        <v>Les surfaces en plein air de l'exploitation sont considérées comme un écosystème agricole en relation avec son environnement paysager. 
Elle contribue par exemple à la protection et à la promotion de la biodiversité en créant p.ex. des corridors au moyen de haies, de groupes d'arbres ou de surfaces extensives. Le cas échéant, la participation à des projets communs avec d'autres exploitations est envisagée.</v>
      </c>
      <c r="D165" s="255" t="s">
        <v>2708</v>
      </c>
      <c r="E165" s="255" t="s">
        <v>2709</v>
      </c>
      <c r="F165" s="42" t="str">
        <f>IF('Audit Info'!$E$1="Deutsch",G165,H165)</f>
        <v>-</v>
      </c>
      <c r="G165" s="255" t="s">
        <v>487</v>
      </c>
      <c r="H165" s="256" t="s">
        <v>487</v>
      </c>
      <c r="I165" s="225" t="str">
        <f>IF('Audit Info'!$E$1="Deutsch",J165,K165)</f>
        <v>Auditeur: questionnement oral</v>
      </c>
      <c r="J165" s="370" t="s">
        <v>2462</v>
      </c>
      <c r="K165" s="255" t="s">
        <v>2463</v>
      </c>
    </row>
    <row r="166" spans="1:11" ht="174" customHeight="1" x14ac:dyDescent="0.2">
      <c r="A166" s="229" t="s">
        <v>419</v>
      </c>
      <c r="B166" s="236" t="s">
        <v>9</v>
      </c>
      <c r="C166" s="65" t="str">
        <f>IF('Audit Info'!$E$1="Deutsch",D166,E166)</f>
        <v>Les sites improductifs (par ex. zones humides, zones boisées, sols pauvres en nutriments) sont transformés en surfaces proches de la nature. 
N/A pour les exploitations sans surfaces improductives (p. ex. s'il n'y a pas de surfaces en plein air)</v>
      </c>
      <c r="D166" s="41" t="s">
        <v>2710</v>
      </c>
      <c r="E166" s="41" t="s">
        <v>2711</v>
      </c>
      <c r="F166" s="42" t="str">
        <f>IF('Audit Info'!$E$1="Deutsch",G166,H166)</f>
        <v>Rempli si les surfaces improductives ont été exclues de la surface de production. Documentation des parcelles et classifications via SIG recommandées.</v>
      </c>
      <c r="G166" s="41" t="s">
        <v>2712</v>
      </c>
      <c r="H166" s="41" t="s">
        <v>2713</v>
      </c>
      <c r="I166" s="225" t="str">
        <f>IF('Audit Info'!$E$1="Deutsch",J166,K166)</f>
        <v>Auditeur: contrôle visuel &amp; questionnement oral</v>
      </c>
      <c r="J166" s="362" t="s">
        <v>2714</v>
      </c>
      <c r="K166" s="363" t="s">
        <v>2715</v>
      </c>
    </row>
    <row r="167" spans="1:11" ht="184.5" customHeight="1" x14ac:dyDescent="0.2">
      <c r="A167" s="229" t="s">
        <v>423</v>
      </c>
      <c r="B167" s="267" t="s">
        <v>13</v>
      </c>
      <c r="C167" s="65" t="str">
        <f>IF('Audit Info'!$E$1="Deutsch",D167,E167)</f>
        <v>L'entreprise dispose de la liste actuelle des plantes invasives (lien Internet ou papier) de Suisse et, en cas d'exportation, de celle du marché de destination.</v>
      </c>
      <c r="D167" s="255" t="s">
        <v>2716</v>
      </c>
      <c r="E167" s="255" t="s">
        <v>2717</v>
      </c>
      <c r="F167" s="42" t="str">
        <f>IF('Audit Info'!$E$1="Deutsch",G167,H167)</f>
        <v>-</v>
      </c>
      <c r="G167" s="255" t="s">
        <v>487</v>
      </c>
      <c r="H167" s="256" t="s">
        <v>487</v>
      </c>
      <c r="I167" s="225" t="str">
        <f>IF('Audit Info'!$E$1="Deutsch",J167,K167)</f>
        <v>Liste des plantes invasives:
https://www.infoflora.ch/fr/neophytes/listes-et-fiches.html
Auditeur: Vérifier la liste / le lien</v>
      </c>
      <c r="J167" s="370" t="s">
        <v>2718</v>
      </c>
      <c r="K167" s="255" t="s">
        <v>2719</v>
      </c>
    </row>
    <row r="168" spans="1:11" ht="148.5" customHeight="1" x14ac:dyDescent="0.2">
      <c r="A168" s="229" t="s">
        <v>425</v>
      </c>
      <c r="B168" s="253" t="s">
        <v>13</v>
      </c>
      <c r="C168" s="65" t="str">
        <f>IF('Audit Info'!$E$1="Deutsch",D168,E168)</f>
        <v>Aucune plante invasive interdite n'est multipliée, produite, disséminée ou commercialisée. Pour les plantes invasives soumises à déclaration, les prescriptions relatives à la déclaration sont suivies à la lettre.</v>
      </c>
      <c r="D168" s="255" t="s">
        <v>2720</v>
      </c>
      <c r="E168" s="255" t="s">
        <v>2721</v>
      </c>
      <c r="F168" s="42" t="str">
        <f>IF('Audit Info'!$E$1="Deutsch",G168,H168)</f>
        <v>-</v>
      </c>
      <c r="G168" s="255" t="s">
        <v>487</v>
      </c>
      <c r="H168" s="256" t="s">
        <v>487</v>
      </c>
      <c r="I168" s="225" t="str">
        <f>IF('Audit Info'!$E$1="Deutsch",J168,K168)</f>
        <v>Liste des plantes invasives:
https://www.infoflora.ch/fr/neophytes/listes-et-fiches.html
Auditeur: contrôle visuel</v>
      </c>
      <c r="J168" s="370" t="s">
        <v>2722</v>
      </c>
      <c r="K168" s="255" t="s">
        <v>2723</v>
      </c>
    </row>
    <row r="169" spans="1:11" ht="15.75" x14ac:dyDescent="0.2">
      <c r="A169" s="282" t="s">
        <v>431</v>
      </c>
      <c r="B169" s="285"/>
      <c r="C169" s="65" t="str">
        <f>IF('Audit Info'!$E$1="Deutsch",D169,E169)</f>
        <v>13. EFFICIENCE ENERGETIQUE</v>
      </c>
      <c r="D169" s="263" t="s">
        <v>2858</v>
      </c>
      <c r="E169" s="263" t="s">
        <v>2878</v>
      </c>
      <c r="F169" s="42">
        <f>IF('Audit Info'!$E$1="Deutsch",G169,H169)</f>
        <v>0</v>
      </c>
      <c r="G169" s="259"/>
      <c r="H169" s="259"/>
      <c r="I169" s="225">
        <f>IF('Audit Info'!$E$1="Deutsch",J169,K169)</f>
        <v>0</v>
      </c>
      <c r="J169" s="352"/>
      <c r="K169" s="384"/>
    </row>
    <row r="170" spans="1:11" ht="192.75" customHeight="1" x14ac:dyDescent="0.2">
      <c r="A170" s="237" t="s">
        <v>432</v>
      </c>
      <c r="B170" s="230" t="s">
        <v>5</v>
      </c>
      <c r="C170" s="65" t="str">
        <f>IF('Audit Info'!$E$1="Deutsch",D170,E170)</f>
        <v>La consommation d'énergie sur l'exploitation est enregistrée. Le producteur sait où et comment l'énergie est consommée (machines, processus) et connaît la quantité d'énergie consommée par source d'énergie (p. ex. factures d'électricité, de carburant, etc.). S'il n'y a pas de compteurs d'énergie, des estimations sont autorisées (p. ex. pour les petites exploitations).</v>
      </c>
      <c r="D170" s="286" t="s">
        <v>2724</v>
      </c>
      <c r="E170" s="258" t="s">
        <v>2725</v>
      </c>
      <c r="F170" s="42" t="str">
        <f>IF('Audit Info'!$E$1="Deutsch",G170,H170)</f>
        <v>L'entreprise doit être en mesure de fournir des documents relatifs à la consommation d'énergie (factures, enregistrements, estimations).</v>
      </c>
      <c r="G170" s="258" t="s">
        <v>2726</v>
      </c>
      <c r="H170" s="258" t="s">
        <v>2727</v>
      </c>
      <c r="I170" s="225" t="str">
        <f>IF('Audit Info'!$E$1="Deutsch",J170,K170)</f>
        <v>Auditeur: vérifier les enregistrements</v>
      </c>
      <c r="J170" s="371" t="s">
        <v>2728</v>
      </c>
      <c r="K170" s="372" t="s">
        <v>2729</v>
      </c>
    </row>
    <row r="171" spans="1:11" ht="168" customHeight="1" x14ac:dyDescent="0.2">
      <c r="A171" s="237" t="s">
        <v>434</v>
      </c>
      <c r="B171" s="236" t="s">
        <v>9</v>
      </c>
      <c r="C171" s="65" t="str">
        <f>IF('Audit Info'!$E$1="Deutsch",D171,E171)</f>
        <v>Il existe un plan de mesures énergétiques basé sur la consommation d'énergie, duquel découlent des stratégies visant à réduire la consommation, à optimiser l'efficience énergétique et à utiliser de plus en plus les énergies renouvelables.</v>
      </c>
      <c r="D171" s="41" t="s">
        <v>2730</v>
      </c>
      <c r="E171" s="41" t="s">
        <v>2731</v>
      </c>
      <c r="F171" s="42" t="str">
        <f>IF('Audit Info'!$E$1="Deutsch",G171,H171)</f>
        <v>Exploitation sous serres : utiliser l'outil ESA ou une autre participation à un concept de mesures d'énergie.
En général : évaluer les machines et les processus concernant leur consommation d'énergie et, en cas de remplacement par exemple, procéder à des optimisations et les documenter.</v>
      </c>
      <c r="G171" s="41" t="s">
        <v>3403</v>
      </c>
      <c r="H171" s="41" t="s">
        <v>3404</v>
      </c>
      <c r="I171" s="225" t="str">
        <f>IF('Audit Info'!$E$1="Deutsch",J171,K171)</f>
        <v>Outil ESA de JardinSuisse
Auditeur : vérifier l'actualité de l'outil ESA, questionnement oral concernant d'autres mesures</v>
      </c>
      <c r="J171" s="362" t="s">
        <v>2732</v>
      </c>
      <c r="K171" s="363" t="s">
        <v>2733</v>
      </c>
    </row>
    <row r="172" spans="1:11" ht="311.25" customHeight="1" x14ac:dyDescent="0.2">
      <c r="A172" s="237" t="s">
        <v>436</v>
      </c>
      <c r="B172" s="253" t="s">
        <v>13</v>
      </c>
      <c r="C172" s="65" t="str">
        <f>IF('Audit Info'!$E$1="Deutsch",D172,E172)</f>
        <v>L'entreprise met en œuvre au moins une ou plusieurs mesures qui contribuent à la réduction des émissions de gaz à effet de serre. Il peut s'agir entre autres de :
- culture sans labour / semis direct en plein champ
- apports d'engrais selon un plan de fumure
- compostage des déchets verts, utilisation de compost
- rotation des cultures, utilisation de cultures de couverture
- utiliser des véhicules consommant moins de carburant</v>
      </c>
      <c r="D172" s="255" t="s">
        <v>2994</v>
      </c>
      <c r="E172" s="255" t="s">
        <v>2734</v>
      </c>
      <c r="F172" s="42" t="str">
        <f>IF('Audit Info'!$E$1="Deutsch",G172,H172)</f>
        <v>Les gaz à effet de serre sont le dioxyde de carbone (Co2), le méthane (CH4), le protoxyde d'azote (N2O) et les gaz fluorés.</v>
      </c>
      <c r="G172" s="255" t="s">
        <v>2735</v>
      </c>
      <c r="H172" s="255" t="s">
        <v>2736</v>
      </c>
      <c r="I172" s="225" t="str">
        <f>IF('Audit Info'!$E$1="Deutsch",J172,K172)</f>
        <v>Auditeur: questionnement oral</v>
      </c>
      <c r="J172" s="370" t="s">
        <v>2462</v>
      </c>
      <c r="K172" s="255" t="s">
        <v>2463</v>
      </c>
    </row>
    <row r="173" spans="1:11" s="225" customFormat="1" ht="38.25" x14ac:dyDescent="0.2">
      <c r="A173" s="40" t="s">
        <v>437</v>
      </c>
      <c r="B173" s="40"/>
      <c r="C173" s="65" t="str">
        <f>IF('Audit Info'!$E$1="Deutsch",D173,E173)</f>
        <v>14. SECURITE AU TRAVAIL ET SANTE DE LA MAIN D'ŒUVRE</v>
      </c>
      <c r="D173" s="223" t="s">
        <v>2859</v>
      </c>
      <c r="E173" s="223" t="s">
        <v>2879</v>
      </c>
      <c r="F173" s="42">
        <f>IF('Audit Info'!$E$1="Deutsch",G173,H173)</f>
        <v>0</v>
      </c>
      <c r="G173" s="224"/>
      <c r="H173" s="224"/>
      <c r="I173" s="225">
        <f>IF('Audit Info'!$E$1="Deutsch",J173,K173)</f>
        <v>0</v>
      </c>
      <c r="J173" s="364"/>
      <c r="K173" s="353"/>
    </row>
    <row r="174" spans="1:11" ht="25.5" x14ac:dyDescent="0.2">
      <c r="A174" s="285" t="s">
        <v>438</v>
      </c>
      <c r="B174" s="285"/>
      <c r="C174" s="65" t="str">
        <f>IF('Audit Info'!$E$1="Deutsch",D174,E174)</f>
        <v>14.1 Analyse des risques et procédures de sécurité</v>
      </c>
      <c r="D174" s="245" t="s">
        <v>2737</v>
      </c>
      <c r="E174" s="245" t="s">
        <v>2738</v>
      </c>
      <c r="F174" s="42">
        <f>IF('Audit Info'!$E$1="Deutsch",G174,H174)</f>
        <v>0</v>
      </c>
      <c r="G174" s="259"/>
      <c r="H174" s="259"/>
      <c r="I174" s="225">
        <f>IF('Audit Info'!$E$1="Deutsch",J174,K174)</f>
        <v>0</v>
      </c>
      <c r="J174" s="352"/>
      <c r="K174" s="384"/>
    </row>
    <row r="175" spans="1:11" ht="207" customHeight="1" x14ac:dyDescent="0.2">
      <c r="A175" s="229" t="s">
        <v>2739</v>
      </c>
      <c r="B175" s="230" t="s">
        <v>5</v>
      </c>
      <c r="C175" s="65" t="str">
        <f>IF('Audit Info'!$E$1="Deutsch",D175,E175)</f>
        <v>Il existe une analyse des risques documentée pour la sécurité au travail et la protection de la santé. Un responsable de la sécurité est désigné. L'analyse des risques est établie et révisée chaque année ou en cas de modifications ayant un impact sur la sécurité et la santé des employés (p. ex. nouveaux appareils/bâtiments/ PPh, etc.). Les formations prévues ont lieu régulièrement et sont documentées.
Les règles d'hygiène imposées par les autorités en matière de maladies infectieuses sont respectées.</v>
      </c>
      <c r="D175" s="258" t="s">
        <v>2740</v>
      </c>
      <c r="E175" s="258" t="s">
        <v>2741</v>
      </c>
      <c r="F175" s="42" t="str">
        <f>IF('Audit Info'!$E$1="Deutsch",G175,H175)</f>
        <v>Les entreprises avec des employés (y compris les employés à temps partiel, les saisonniers, les stagiaires, etc.) sont affiliées à une solution de branche (JardinTOP/AgriTop) ou mettent en œuvre une autre solution reconnue par la CFST. L'analyse des risques doit être présentée lors de l'audit.</v>
      </c>
      <c r="G175" s="258" t="s">
        <v>2742</v>
      </c>
      <c r="H175" s="233" t="s">
        <v>2743</v>
      </c>
      <c r="I175" s="225" t="str">
        <f>IF('Audit Info'!$E$1="Deutsch",J175,K175)</f>
        <v>Matières dangereuses (CL)
Instruction des collaborateurs (CL)
Auditeur : noter l'adhésion à une solution de branche ou consulter l'analyse des risques et noter la date de la vérification</v>
      </c>
      <c r="J175" s="383" t="s">
        <v>3306</v>
      </c>
      <c r="K175" s="233" t="s">
        <v>3321</v>
      </c>
    </row>
    <row r="176" spans="1:11" ht="409.5" x14ac:dyDescent="0.2">
      <c r="A176" s="229" t="s">
        <v>2744</v>
      </c>
      <c r="B176" s="236" t="s">
        <v>9</v>
      </c>
      <c r="C176" s="65" t="str">
        <f>IF('Audit Info'!$E$1="Deutsch",D176,E176)</f>
        <v>Il existe des procédures de santé et de travail qui couvrent au moins les points identifiés dans l'analyse des risques (voir 14.1.1). Les procédures doivent être révisées et mises à jour en cas de modification de l'évaluation des risques.
L'infrastructure, les installations et les équipements de l'entreprise doivent être construits et entretenus de manière à réduire au minimum les risques pour la santé et la sécurité des employés, dans la mesure où cela est pratique et techniquement possible.
Des instructions en matière d'hygiène sont affichées de manière visible (panneaux avec des symboles et/ou dans la/les langue(s) prédominante(s) de la main-d'œuvre) et contiennent au moins les éléments suivants :  
- la nécessité de se laver les mains
- les restrictions en matière de tabagisme, de nourriture et de boisson dans certaines zones</v>
      </c>
      <c r="D176" s="248" t="s">
        <v>2745</v>
      </c>
      <c r="E176" s="248" t="s">
        <v>2746</v>
      </c>
      <c r="F176" s="42" t="str">
        <f>IF('Audit Info'!$E$1="Deutsch",G176,H176)</f>
        <v>En cas de participation à une solution de branche, le domaine des procédures de santé et de travail est couvert.
En outre, les instructions d'hygiène doivent être affichées de manière visible.</v>
      </c>
      <c r="G176" s="41" t="s">
        <v>3217</v>
      </c>
      <c r="H176" s="41" t="s">
        <v>3218</v>
      </c>
      <c r="I176" s="225" t="str">
        <f>IF('Audit Info'!$E$1="Deutsch",J176,K176)</f>
        <v>Règles et procédures d'hygiène
Matières dangereuses (CL)
Auditeur: vérifier les instructions d'hygiène et prêter attention aux sources de danger lors de la visite de l'exploitation</v>
      </c>
      <c r="J176" s="359" t="s">
        <v>3307</v>
      </c>
      <c r="K176" s="41" t="s">
        <v>3320</v>
      </c>
    </row>
    <row r="177" spans="1:11" ht="192" customHeight="1" x14ac:dyDescent="0.2">
      <c r="A177" s="229" t="s">
        <v>2747</v>
      </c>
      <c r="B177" s="230" t="s">
        <v>5</v>
      </c>
      <c r="C177" s="65" t="str">
        <f>IF('Audit Info'!$E$1="Deutsch",D177,E177)</f>
        <v>Des procédures d'accident et d'urgence sont disponibles et affichées de manière visible pour tous les travailleurs et les visiteurs/prestataires de services. Elles sont disponibles dans la/les langue(s) la/les plus répandue(s) parmi les travailleurs et/ou sous forme de pictogrammes.  
Les procédures d'accident et d'urgence doivent contenir les éléments suivants : - adresse ou coordonnées de l'exploitation
- personne responsable
- liste des numéros de téléphone les plus importants (police, service du feu, médecin, ambulance)
- interrupteurs d'urgence et principaux pour l'électricité, l'eau, le gaz
Logiquement, ces plans doivent comporter également les informations supplémentaires suivantes :
- emplacement(s) pour: téléphones, extincteurs, 
- indications sur la manière d'annoncer des accidents (QU'EST-CE qui s'est passé ? OÙ cela s'est-il passé ? QUI/COMBIEN de personnes sont blessées ? QUELLES SORTES de blessures ? QUI annonce l'accident ?).</v>
      </c>
      <c r="D177" s="258" t="s">
        <v>2748</v>
      </c>
      <c r="E177" s="258" t="s">
        <v>3020</v>
      </c>
      <c r="F177" s="42" t="str">
        <f>IF('Audit Info'!$E$1="Deutsch",G177,H177)</f>
        <v xml:space="preserve">Les instructions de premiers secours doivent être compréhensibles grâce à des symboles ou dans les langues prédominantes. Numéros de téléphone les plus importants et pictogrammes vers chaque téléphone. </v>
      </c>
      <c r="G177" s="258" t="s">
        <v>2749</v>
      </c>
      <c r="H177" s="258" t="s">
        <v>3028</v>
      </c>
      <c r="I177" s="225" t="str">
        <f>IF('Audit Info'!$E$1="Deutsch",J177,K177)</f>
        <v>Plan d'urgence
Panneau d'information pour les visiteurs
Auditeur: contrôle visuel, commentaire sur l'endroit où sont affichées les procédures d'accident/d'urgence</v>
      </c>
      <c r="J177" s="383" t="s">
        <v>3308</v>
      </c>
      <c r="K177" s="258" t="s">
        <v>3309</v>
      </c>
    </row>
    <row r="178" spans="1:11" ht="242.25" x14ac:dyDescent="0.2">
      <c r="A178" s="229" t="s">
        <v>2750</v>
      </c>
      <c r="B178" s="230" t="s">
        <v>5</v>
      </c>
      <c r="C178" s="65" t="str">
        <f>IF('Audit Info'!$E$1="Deutsch",D178,E178)</f>
        <v xml:space="preserve">Des panneaux permanents et lisibles doivent indiquer les dangers potentiels, au minimum à l'entrée de l'entrepôt de produits phytosanitaires. D'autres dangers peuvent être : installations inflammables (p. ex. carburant, ou réservoirs de gaz), entrepôts d'engrais, décharges et autres sources de danger physique. 
Les sorties de secours et les escaliers d'évacuation sont clairement indiqués.
Les panneaux (d'avertissement) doivent être compréhensibles pour tous les employés. </v>
      </c>
      <c r="D178" s="233" t="s">
        <v>2751</v>
      </c>
      <c r="E178" s="233" t="s">
        <v>2752</v>
      </c>
      <c r="F178" s="42">
        <f>IF('Audit Info'!$E$1="Deutsch",G178,H178)</f>
        <v>0</v>
      </c>
      <c r="G178" s="233"/>
      <c r="H178" s="233"/>
      <c r="I178" s="225" t="str">
        <f>IF('Audit Info'!$E$1="Deutsch",J178,K178)</f>
        <v>Signal d'avertissement
Auditeur: contrôle visuel</v>
      </c>
      <c r="J178" s="383" t="s">
        <v>3310</v>
      </c>
      <c r="K178" s="258" t="s">
        <v>3311</v>
      </c>
    </row>
    <row r="179" spans="1:11" ht="15" x14ac:dyDescent="0.2">
      <c r="A179" s="285" t="s">
        <v>441</v>
      </c>
      <c r="B179" s="285"/>
      <c r="C179" s="65" t="str">
        <f>IF('Audit Info'!$E$1="Deutsch",D179,E179)</f>
        <v>14.2 Dangers et premier secours</v>
      </c>
      <c r="D179" s="245" t="s">
        <v>2753</v>
      </c>
      <c r="E179" s="245" t="s">
        <v>2866</v>
      </c>
      <c r="F179" s="42">
        <f>IF('Audit Info'!$E$1="Deutsch",G179,H179)</f>
        <v>0</v>
      </c>
      <c r="G179" s="259"/>
      <c r="H179" s="259"/>
      <c r="I179" s="225">
        <f>IF('Audit Info'!$E$1="Deutsch",J179,K179)</f>
        <v>0</v>
      </c>
      <c r="J179" s="352"/>
      <c r="K179" s="384"/>
    </row>
    <row r="180" spans="1:11" ht="114.75" x14ac:dyDescent="0.2">
      <c r="A180" s="229" t="s">
        <v>2754</v>
      </c>
      <c r="B180" s="236" t="s">
        <v>9</v>
      </c>
      <c r="C180" s="65" t="str">
        <f>IF('Audit Info'!$E$1="Deutsch",D180,E180)</f>
        <v xml:space="preserve">Des fiches de sécurité sont disponibles (Internet, N° de téléphone, impression) pour les produits nocifs pour la santé (toxiques, très toxiques, corrosifs, etc.) afin de garantir les mesures appropriées. </v>
      </c>
      <c r="D180" s="248" t="s">
        <v>2755</v>
      </c>
      <c r="E180" s="248" t="s">
        <v>2756</v>
      </c>
      <c r="F180" s="42" t="str">
        <f>IF('Audit Info'!$E$1="Deutsch",G180,H180)</f>
        <v>Il peut être démontré que les informations peuvent être trouvées immédiatement en cas de besoin.</v>
      </c>
      <c r="G180" s="41" t="s">
        <v>2757</v>
      </c>
      <c r="H180" s="41" t="s">
        <v>2758</v>
      </c>
      <c r="I180" s="225" t="str">
        <f>IF('Audit Info'!$E$1="Deutsch",J180,K180)</f>
        <v>Auditeur: questionnement oral, vérifier un exemple</v>
      </c>
      <c r="J180" s="359" t="s">
        <v>2759</v>
      </c>
      <c r="K180" s="41" t="s">
        <v>2760</v>
      </c>
    </row>
    <row r="181" spans="1:11" ht="76.5" x14ac:dyDescent="0.2">
      <c r="A181" s="229" t="s">
        <v>2761</v>
      </c>
      <c r="B181" s="236" t="s">
        <v>9</v>
      </c>
      <c r="C181" s="65" t="str">
        <f>IF('Audit Info'!$E$1="Deutsch",D181,E181)</f>
        <v>Des trousses ou des kits de premiers secours complets sont disponibles et accessibles à proximité des postes de travail et lors des travaux aux champs (tracteurs, véhicules de transport, etc.).</v>
      </c>
      <c r="D181" s="41" t="s">
        <v>2762</v>
      </c>
      <c r="E181" s="41" t="s">
        <v>2763</v>
      </c>
      <c r="F181" s="42" t="str">
        <f>IF('Audit Info'!$E$1="Deutsch",G181,H181)</f>
        <v>Les voitures et les tracteurs doivent être équipés de trousses de premiers secours.
Vérifier le contenu (remplacer régulièrement, minimum pansements et désinfectant)</v>
      </c>
      <c r="G181" s="41" t="s">
        <v>2764</v>
      </c>
      <c r="H181" s="41" t="s">
        <v>2765</v>
      </c>
      <c r="I181" s="225" t="str">
        <f>IF('Audit Info'!$E$1="Deutsch",J181,K181)</f>
        <v>Auditeur: contrôle visuel</v>
      </c>
      <c r="J181" s="359" t="s">
        <v>2431</v>
      </c>
      <c r="K181" s="41" t="s">
        <v>2432</v>
      </c>
    </row>
    <row r="182" spans="1:11" ht="127.5" x14ac:dyDescent="0.2">
      <c r="A182" s="229" t="s">
        <v>2766</v>
      </c>
      <c r="B182" s="244" t="s">
        <v>9</v>
      </c>
      <c r="C182" s="65" t="str">
        <f>IF('Audit Info'!$E$1="Deutsch",D182,E182)</f>
        <v>Les véhicules doivent être sûrs pour la main-d'œuvre. Lorsque l'exploitation met en place un véhicule pour le transport de la main-d'œuvre sur la voie publique, celui-ci doit correspondre aux règlements nationaux.</v>
      </c>
      <c r="D182" s="41" t="s">
        <v>421</v>
      </c>
      <c r="E182" s="41" t="s">
        <v>3025</v>
      </c>
      <c r="F182" s="42" t="str">
        <f>IF('Audit Info'!$E$1="Deutsch",G182,H182)</f>
        <v>Les véhicules de l'exploitation sont sûrs selon l'analyse des risques de la CFST. Les véhicules utilisés sur la voie publique sont autorisés pour la circulation routière.</v>
      </c>
      <c r="G182" s="41" t="s">
        <v>422</v>
      </c>
      <c r="H182" s="41" t="s">
        <v>3026</v>
      </c>
      <c r="I182" s="225" t="str">
        <f>IF('Audit Info'!$E$1="Deutsch",J182,K182)</f>
        <v>Auditeur: contrôle visuel</v>
      </c>
      <c r="J182" s="359" t="s">
        <v>2431</v>
      </c>
      <c r="K182" s="41" t="s">
        <v>2432</v>
      </c>
    </row>
    <row r="183" spans="1:11" ht="25.5" x14ac:dyDescent="0.2">
      <c r="A183" s="285" t="s">
        <v>2767</v>
      </c>
      <c r="B183" s="285"/>
      <c r="C183" s="65" t="str">
        <f>IF('Audit Info'!$E$1="Deutsch",D183,E183)</f>
        <v>14.3 Équipement de protection personnelle</v>
      </c>
      <c r="D183" s="245" t="s">
        <v>2768</v>
      </c>
      <c r="E183" s="245" t="s">
        <v>2867</v>
      </c>
      <c r="F183" s="42">
        <f>IF('Audit Info'!$E$1="Deutsch",G183,H183)</f>
        <v>0</v>
      </c>
      <c r="G183" s="259"/>
      <c r="H183" s="259"/>
      <c r="I183" s="225">
        <f>IF('Audit Info'!$E$1="Deutsch",J183,K183)</f>
        <v>0</v>
      </c>
      <c r="J183" s="352"/>
      <c r="K183" s="384"/>
    </row>
    <row r="184" spans="1:11" ht="202.5" customHeight="1" x14ac:dyDescent="0.2">
      <c r="A184" s="229" t="s">
        <v>2769</v>
      </c>
      <c r="B184" s="230" t="s">
        <v>5</v>
      </c>
      <c r="C184" s="65" t="str">
        <f>IF('Audit Info'!$E$1="Deutsch",D184,E184)</f>
        <v>Les collaborateurs disposent d'équipements de protection complets tels que bottes en caoutchouc, vêtements imperméables, tenues de protection, gants en caoutchouc, masque de protection, etc.(y c. protection respiratoire, auriculaires et oculaires). Ces équipements sont utilisés et en bon état. Ils correspondent aux exigences des modes d'emploi figurant sur les étiquettes et les notices d'emballage des produits phytosanitaires concernés.
Si nécessaire, les visiteurs/entrepreneurs salariés sont munis avec des équipements de protection nécessaires.</v>
      </c>
      <c r="D184" s="231" t="s">
        <v>2770</v>
      </c>
      <c r="E184" s="231" t="s">
        <v>2771</v>
      </c>
      <c r="F184" s="42">
        <f>IF('Audit Info'!$E$1="Deutsch",G184,H184)</f>
        <v>0</v>
      </c>
      <c r="G184" s="231"/>
      <c r="H184" s="231"/>
      <c r="I184" s="225" t="str">
        <f>IF('Audit Info'!$E$1="Deutsch",J184,K184)</f>
        <v>Auditeur: contrôle visuel</v>
      </c>
      <c r="J184" s="357" t="s">
        <v>2431</v>
      </c>
      <c r="K184" s="358" t="s">
        <v>2432</v>
      </c>
    </row>
    <row r="185" spans="1:11" ht="135.75" customHeight="1" x14ac:dyDescent="0.2">
      <c r="A185" s="229" t="s">
        <v>2772</v>
      </c>
      <c r="B185" s="230" t="s">
        <v>5</v>
      </c>
      <c r="C185" s="65" t="str">
        <f>IF('Audit Info'!$E$1="Deutsch",D185,E185)</f>
        <v>Les vêtements de protection sont nettoyés après utilisation et séparément des habits personnels (gants avant d'être retirés). Les vêtements de protection endommagés et les filtres périmés de protection respiratoire doivent être changés, les équipements à usage unique ne doivent pas être utilisés plusieurs fois. 
Tous les vêtements et équipements de protection, y c. les filtres de remplacement, etc. doivent être entreposés dans un endroit bien aéré et séparé des produits phytosanitaires.</v>
      </c>
      <c r="D185" s="231" t="s">
        <v>2773</v>
      </c>
      <c r="E185" s="231" t="s">
        <v>2774</v>
      </c>
      <c r="F185" s="42">
        <f>IF('Audit Info'!$E$1="Deutsch",G185,H185)</f>
        <v>0</v>
      </c>
      <c r="G185" s="231"/>
      <c r="H185" s="231"/>
      <c r="I185" s="225" t="str">
        <f>IF('Audit Info'!$E$1="Deutsch",J185,K185)</f>
        <v>Auditeur: contrôle visuel, questionnement oral</v>
      </c>
      <c r="J185" s="357" t="s">
        <v>2606</v>
      </c>
      <c r="K185" s="358" t="s">
        <v>2607</v>
      </c>
    </row>
    <row r="186" spans="1:11" ht="140.25" x14ac:dyDescent="0.2">
      <c r="A186" s="229" t="s">
        <v>2775</v>
      </c>
      <c r="B186" s="244" t="s">
        <v>9</v>
      </c>
      <c r="C186" s="65" t="str">
        <f>IF('Audit Info'!$E$1="Deutsch",D186,E186)</f>
        <v>Si nécessaire, des vestiaires appropriés sont mis à la disposition des employés pour qu'ils puissent changer de vêtements de protection. Si les vêtements de protection sont portés par-dessus les vêtements personnels, des vestiaires ne sont pas nécessaires.</v>
      </c>
      <c r="D186" s="41" t="s">
        <v>2776</v>
      </c>
      <c r="E186" s="41" t="s">
        <v>2777</v>
      </c>
      <c r="F186" s="42">
        <f>IF('Audit Info'!$E$1="Deutsch",G186,H186)</f>
        <v>0</v>
      </c>
      <c r="G186" s="288"/>
      <c r="H186" s="288"/>
      <c r="I186" s="225" t="str">
        <f>IF('Audit Info'!$E$1="Deutsch",J186,K186)</f>
        <v>Auditeur: contrôle visuel</v>
      </c>
      <c r="J186" s="385" t="s">
        <v>2431</v>
      </c>
      <c r="K186" s="386" t="s">
        <v>2432</v>
      </c>
    </row>
    <row r="187" spans="1:11" ht="38.25" x14ac:dyDescent="0.2">
      <c r="A187" s="285" t="s">
        <v>2778</v>
      </c>
      <c r="B187" s="285"/>
      <c r="C187" s="65" t="str">
        <f>IF('Audit Info'!$E$1="Deutsch",D187,E187)</f>
        <v>14.4 Apects sociaux / Bien-être des employés</v>
      </c>
      <c r="D187" s="245" t="s">
        <v>2779</v>
      </c>
      <c r="E187" s="245" t="s">
        <v>2868</v>
      </c>
      <c r="F187" s="42">
        <f>IF('Audit Info'!$E$1="Deutsch",G187,H187)</f>
        <v>0</v>
      </c>
      <c r="G187" s="259"/>
      <c r="H187" s="259"/>
      <c r="I187" s="225">
        <f>IF('Audit Info'!$E$1="Deutsch",J187,K187)</f>
        <v>0</v>
      </c>
      <c r="J187" s="352"/>
      <c r="K187" s="384"/>
    </row>
    <row r="188" spans="1:11" ht="76.5" x14ac:dyDescent="0.2">
      <c r="A188" s="229" t="s">
        <v>2780</v>
      </c>
      <c r="B188" s="230" t="s">
        <v>5</v>
      </c>
      <c r="C188" s="65" t="str">
        <f>IF('Audit Info'!$E$1="Deutsch",D188,E188)</f>
        <v>Un membre de la direction désigné de manière nominative est responsable de la protection sociale du personnel. Voir également le PC 14.1.1.</v>
      </c>
      <c r="D188" s="231" t="s">
        <v>2781</v>
      </c>
      <c r="E188" s="231" t="s">
        <v>2782</v>
      </c>
      <c r="F188" s="42" t="str">
        <f>IF('Audit Info'!$E$1="Deutsch",G188,H188)</f>
        <v>La personne de la direction responsable de la sécurité au travail et de la protection sociale doit être définie. Pour autant que ce ne soit pas défini autrement, il s'agit du responsable d'exploitation.</v>
      </c>
      <c r="G188" s="231" t="s">
        <v>427</v>
      </c>
      <c r="H188" s="231" t="s">
        <v>428</v>
      </c>
      <c r="I188" s="225" t="str">
        <f>IF('Audit Info'!$E$1="Deutsch",J188,K188)</f>
        <v>Déclaration globale (voir checkliste Excel)
Auditeur: vérifier les documents</v>
      </c>
      <c r="J188" s="357" t="s">
        <v>3312</v>
      </c>
      <c r="K188" s="358" t="s">
        <v>3313</v>
      </c>
    </row>
    <row r="189" spans="1:11" ht="369.75" x14ac:dyDescent="0.2">
      <c r="A189" s="241" t="s">
        <v>2783</v>
      </c>
      <c r="B189" s="244" t="s">
        <v>9</v>
      </c>
      <c r="C189" s="65" t="str">
        <f>IF('Audit Info'!$E$1="Deutsch",D189,E189)</f>
        <v>Il existe des preuves qu'au moins une réunion par an a lieu entre la direction et le personnel sur les thèmes de la santé et de la sécurité au travail et d'autres questions sociales, et que les préoccupations du personnel ont été abordées dans la mesure du possible. Les sujets peuvent être abordés ouvertement par les employés sans qu'ils en subissent les inconvénients. Il n'appartient pas à l'auditeur de juger du contenu ou du résultat.
Les travailleurs doivent signaler à la direction les cas dans lesquels ils estiment être exposés à des risques et doivent signaler les accidents, les quasi-accidents ou autres incidents. La direction de l'entreprise instruit les travailleurs sur les mesures de prévention appropriées.</v>
      </c>
      <c r="D189" s="41" t="s">
        <v>2784</v>
      </c>
      <c r="E189" s="41" t="s">
        <v>2785</v>
      </c>
      <c r="F189" s="42" t="str">
        <f>IF('Audit Info'!$E$1="Deutsch",G189,H189)</f>
        <v>Les preuves possibles peuvent être :
- ajouter le sujet comme point standard de l'ordre du jour dans les documents de formation concernant d'autres sujets
- classer les notes ou les procès-verbaux des discussions avec les collaborateurs/réunions d'équipe.
- archiver les informations / tracts etc. destinés aux collaborateurs</v>
      </c>
      <c r="G189" s="41" t="s">
        <v>2786</v>
      </c>
      <c r="H189" s="41" t="s">
        <v>2787</v>
      </c>
      <c r="I189" s="225" t="str">
        <f>IF('Audit Info'!$E$1="Deutsch",J189,K189)</f>
        <v>Instruction des collaborateurs (CL)
Concept de formation avec "programme annuel" achevé
Procès-verbaux de séances d'équipe
Notes sur les réunions avec les collaborateurs
Auditeur: questionnement oral des collaborateurs, vérifier les documents</v>
      </c>
      <c r="J189" s="362" t="s">
        <v>3142</v>
      </c>
      <c r="K189" s="363" t="s">
        <v>3314</v>
      </c>
    </row>
    <row r="190" spans="1:11" ht="165.75" x14ac:dyDescent="0.2">
      <c r="A190" s="241" t="s">
        <v>2788</v>
      </c>
      <c r="B190" s="236" t="s">
        <v>9</v>
      </c>
      <c r="C190" s="65" t="str">
        <f>IF('Audit Info'!$E$1="Deutsch",D190,E190)</f>
        <v xml:space="preserve">Des toilettes permanentes ou mobiles, dans un bon état d'hygiène et disposant de possibilités de se laver les mains, sont à la disposition des travailleurs à proximité du lieu de travail. Pour les parcelles en plein champ, elles sont disponibles dans un rayon de 500 m ou accessibles en 7 minutes. </v>
      </c>
      <c r="D190" s="248" t="s">
        <v>2789</v>
      </c>
      <c r="E190" s="248" t="s">
        <v>2790</v>
      </c>
      <c r="F190" s="42" t="str">
        <f>IF('Audit Info'!$E$1="Deutsch",G190,H190)</f>
        <v xml:space="preserve">- accès aux toilettes
- possibilité de se laver les mains
- en ordre du point de vue hygiénique.
- Pour les cultures en pleine champs, des toilettes sont disponibles dans un rayon de 500m (valable aussi si toilettes publiques ou chez un voisin, etc...) ou doivent être atteignables en 7 minutes en véhicule. </v>
      </c>
      <c r="G190" s="262" t="s">
        <v>2791</v>
      </c>
      <c r="H190" s="262" t="s">
        <v>2792</v>
      </c>
      <c r="I190" s="225" t="str">
        <f>IF('Audit Info'!$E$1="Deutsch",J190,K190)</f>
        <v>Auditeur : contrôle visuel ; description de l'emplacement des toilettes</v>
      </c>
      <c r="J190" s="362" t="s">
        <v>2793</v>
      </c>
      <c r="K190" s="363" t="s">
        <v>2794</v>
      </c>
    </row>
    <row r="191" spans="1:11" ht="127.5" x14ac:dyDescent="0.2">
      <c r="A191" s="229" t="s">
        <v>2795</v>
      </c>
      <c r="B191" s="230" t="s">
        <v>5</v>
      </c>
      <c r="C191" s="65" t="str">
        <f>IF('Audit Info'!$E$1="Deutsch",D191,E191)</f>
        <v xml:space="preserve">Si les repas sont pris sur l'exploitation, un endroit pour stocker les aliments et une salle à manger / salle de pause doivent être disponibles. L'eau potable doit être mise à la disposition des travailleurs gratuitement et sans restriction.  </v>
      </c>
      <c r="D191" s="231" t="s">
        <v>2796</v>
      </c>
      <c r="E191" s="231" t="s">
        <v>2797</v>
      </c>
      <c r="F191" s="42" t="str">
        <f>IF('Audit Info'!$E$1="Deutsch",G191,H191)</f>
        <v>-</v>
      </c>
      <c r="G191" s="231" t="s">
        <v>487</v>
      </c>
      <c r="H191" s="234" t="s">
        <v>487</v>
      </c>
      <c r="I191" s="225" t="str">
        <f>IF('Audit Info'!$E$1="Deutsch",J191,K191)</f>
        <v>Auditeur: contrôle visuel</v>
      </c>
      <c r="J191" s="356" t="s">
        <v>2431</v>
      </c>
      <c r="K191" s="231" t="s">
        <v>2432</v>
      </c>
    </row>
    <row r="192" spans="1:11" ht="63.75" x14ac:dyDescent="0.2">
      <c r="A192" s="229" t="s">
        <v>2798</v>
      </c>
      <c r="B192" s="230" t="s">
        <v>5</v>
      </c>
      <c r="C192" s="65" t="str">
        <f>IF('Audit Info'!$E$1="Deutsch",D192,E192)</f>
        <v>Les locaux d'habitation et les installations sanitaires correspondent aux conditions normales en Suisse.</v>
      </c>
      <c r="D192" s="231" t="s">
        <v>429</v>
      </c>
      <c r="E192" s="231" t="s">
        <v>430</v>
      </c>
      <c r="F192" s="42" t="str">
        <f>IF('Audit Info'!$E$1="Deutsch",G192,H192)</f>
        <v>Non applicable si aucun collaborateur n'habite sur l'exploitation.</v>
      </c>
      <c r="G192" s="231" t="s">
        <v>2799</v>
      </c>
      <c r="H192" s="231" t="s">
        <v>2800</v>
      </c>
      <c r="I192" s="225" t="str">
        <f>IF('Audit Info'!$E$1="Deutsch",J192,K192)</f>
        <v>Auditeur: contrôle visuel</v>
      </c>
      <c r="J192" s="356" t="s">
        <v>2431</v>
      </c>
      <c r="K192" s="231" t="s">
        <v>2432</v>
      </c>
    </row>
    <row r="193" spans="1:11" s="225" customFormat="1" ht="25.5" x14ac:dyDescent="0.2">
      <c r="A193" s="282" t="s">
        <v>444</v>
      </c>
      <c r="B193" s="289"/>
      <c r="C193" s="65" t="str">
        <f>IF('Audit Info'!$E$1="Deutsch",D193,E193)</f>
        <v>15. RECLAMATIONS ET PRODUITS DEFECTUEUX</v>
      </c>
      <c r="D193" s="223" t="s">
        <v>2860</v>
      </c>
      <c r="E193" s="223" t="s">
        <v>2880</v>
      </c>
      <c r="F193" s="42">
        <f>IF('Audit Info'!$E$1="Deutsch",G193,H193)</f>
        <v>0</v>
      </c>
      <c r="G193" s="224"/>
      <c r="H193" s="224"/>
      <c r="I193" s="225">
        <f>IF('Audit Info'!$E$1="Deutsch",J193,K193)</f>
        <v>0</v>
      </c>
      <c r="J193" s="364"/>
      <c r="K193" s="353"/>
    </row>
    <row r="194" spans="1:11" ht="330.75" customHeight="1" x14ac:dyDescent="0.2">
      <c r="A194" s="229" t="s">
        <v>445</v>
      </c>
      <c r="B194" s="230" t="s">
        <v>5</v>
      </c>
      <c r="C194" s="65" t="str">
        <f>IF('Audit Info'!$E$1="Deutsch",D194,E194)</f>
        <v>L'exploitation dispose d'un formulaire de réclamations qui permet des réclamations internes et externes se rapportant à toutes les questions couvertes par le présent standard. La procédure prévoit que l'organisme de certification soit informé si nécessaire (pour les procédures impliquant un organisme officiel et/ou le standard SwissGAP).
Les réclamations reçues et les mesures prises à la suite de celles-ci ont été enregistrées.</v>
      </c>
      <c r="D194" s="231" t="s">
        <v>2801</v>
      </c>
      <c r="E194" s="231" t="s">
        <v>2802</v>
      </c>
      <c r="F194" s="42" t="str">
        <f>IF('Audit Info'!$E$1="Deutsch",G194,H194)</f>
        <v>S'il n'y a pas de réclamations, le formulaire vide selon la documentation d'application ou un formulaire propre à l'exploitation suffit.</v>
      </c>
      <c r="G194" s="231" t="s">
        <v>439</v>
      </c>
      <c r="H194" s="231" t="s">
        <v>440</v>
      </c>
      <c r="I194" s="225" t="str">
        <f>IF('Audit Info'!$E$1="Deutsch",J194,K194)</f>
        <v xml:space="preserve">Réclamation (FO)
Auditeur: consulter la procédure de réclamations et, le cas échéant, la manière dont les réclamations sont traités </v>
      </c>
      <c r="J194" s="357" t="s">
        <v>3143</v>
      </c>
      <c r="K194" s="358" t="s">
        <v>3144</v>
      </c>
    </row>
    <row r="195" spans="1:11" ht="276" customHeight="1" x14ac:dyDescent="0.2">
      <c r="A195" s="229" t="s">
        <v>448</v>
      </c>
      <c r="B195" s="272" t="s">
        <v>5</v>
      </c>
      <c r="C195" s="65" t="str">
        <f>IF('Audit Info'!$E$1="Deutsch",D195,E195)</f>
        <v>Les travailleurs sont informés de leurs droits en rapport avec ce standard,  y compris la possibilité et la manière de déposer une plainte auprès de l'employeur. La procédure de plainte doit être confidentielle. Le délai de traitement des plaintes est défini. Les plaintes sont enregistrées.</v>
      </c>
      <c r="D195" s="235" t="s">
        <v>3219</v>
      </c>
      <c r="E195" s="235" t="s">
        <v>3220</v>
      </c>
      <c r="F195" s="42" t="str">
        <f>IF('Audit Info'!$E$1="Deutsch",G195,H195)</f>
        <v>L'information peut être un point standard de l'ordre du jour lors des formations annuelles ou lors de l'arrivée de nouveaux collaborateurs.</v>
      </c>
      <c r="G195" s="235" t="s">
        <v>2803</v>
      </c>
      <c r="H195" s="235" t="s">
        <v>2804</v>
      </c>
      <c r="I195" s="225" t="str">
        <f>IF('Audit Info'!$E$1="Deutsch",J195,K195)</f>
        <v>Réclamation (FO)
Auditeur: consulter la procédure de réclamations, questionnement oral des collaborateurs</v>
      </c>
      <c r="J195" s="357" t="s">
        <v>3145</v>
      </c>
      <c r="K195" s="358" t="s">
        <v>3146</v>
      </c>
    </row>
    <row r="196" spans="1:11" ht="165" customHeight="1" x14ac:dyDescent="0.2">
      <c r="A196" s="229" t="s">
        <v>2805</v>
      </c>
      <c r="B196" s="236" t="s">
        <v>9</v>
      </c>
      <c r="C196" s="65" t="str">
        <f>IF('Audit Info'!$E$1="Deutsch",D196,E196)</f>
        <v>Il existe une procédure écrite qui stipule que tous les produits non-conformes doivent être clairement identifiés et correctement isolés. Ces produits doivent être manipulés et/ou éliminés en fonction de la nature du problème et/ou des exigences spécifiques du client.</v>
      </c>
      <c r="D196" s="41" t="s">
        <v>2806</v>
      </c>
      <c r="E196" s="41" t="s">
        <v>442</v>
      </c>
      <c r="F196" s="42" t="str">
        <f>IF('Audit Info'!$E$1="Deutsch",G196,H196)</f>
        <v>Comme procédure on suit les lignes directrices (RL) selon la documentation d’application ou un document équivalent. Les personnes responsables doivent être clairement définies dans ce document.
Si une telle situation se présente, alors les mesures définies dans ce document doivent être suivies en fonction de la situation.</v>
      </c>
      <c r="G196" s="41" t="s">
        <v>2807</v>
      </c>
      <c r="H196" s="41" t="s">
        <v>443</v>
      </c>
      <c r="I196" s="225" t="str">
        <f>IF('Audit Info'!$E$1="Deutsch",J196,K196)</f>
        <v>Procédure pour les produits non-conformes (RL)
Auditeur: Noter le document</v>
      </c>
      <c r="J196" s="362" t="s">
        <v>3315</v>
      </c>
      <c r="K196" s="363" t="s">
        <v>3147</v>
      </c>
    </row>
    <row r="197" spans="1:11" s="225" customFormat="1" ht="25.5" x14ac:dyDescent="0.2">
      <c r="A197" s="40" t="s">
        <v>453</v>
      </c>
      <c r="B197" s="289"/>
      <c r="C197" s="65" t="str">
        <f>IF('Audit Info'!$E$1="Deutsch",D197,E197)</f>
        <v>16.  MARQUAGE ET UTILISATION DU LOGO</v>
      </c>
      <c r="D197" s="263" t="s">
        <v>2861</v>
      </c>
      <c r="E197" s="263" t="s">
        <v>2881</v>
      </c>
      <c r="F197" s="42">
        <f>IF('Audit Info'!$E$1="Deutsch",G197,H197)</f>
        <v>0</v>
      </c>
      <c r="G197" s="224"/>
      <c r="H197" s="224"/>
      <c r="I197" s="225">
        <f>IF('Audit Info'!$E$1="Deutsch",J197,K197)</f>
        <v>0</v>
      </c>
      <c r="J197" s="364"/>
      <c r="K197" s="353"/>
    </row>
    <row r="198" spans="1:11" ht="344.25" x14ac:dyDescent="0.2">
      <c r="A198" s="241" t="s">
        <v>455</v>
      </c>
      <c r="B198" s="230" t="s">
        <v>5</v>
      </c>
      <c r="C198" s="65" t="str">
        <f>IF('Audit Info'!$E$1="Deutsch",D198,E198)</f>
        <v>Les produits certifiés sont déclarés sur les documents de livraison (bulletins de livraison/factures). En outre, les documents de livraison contiennent le numéro GGN de l'exploitation.
N/A est possible quand, au moyen de contrat ou de convention avec les clients SwissGAP, il peut être prouvé que le numéro GGN et/ou la déclaration sur les documents de livraison n'est pas indispensable.</v>
      </c>
      <c r="D198" s="231" t="s">
        <v>446</v>
      </c>
      <c r="E198" s="231" t="s">
        <v>447</v>
      </c>
      <c r="F198" s="42" t="str">
        <f>IF('Audit Info'!$E$1="Deutsch",G198,H198)</f>
        <v>La déclaration avec SwissGAP et le numéro GGN se fait sur tous les documents concernant la vente. Si le producteur n'émet pas de propre bulletin de livraison ou de facture pour ses clients SwissGAP, cela vaut en substance à une convention, et donc le numéro GGN et/ou  la déclaration ne sont pas nécessaires sur les documents de livraison. 
La déclaration peut être faite avec l'ajout de "SwissGAP" ou "SGAP" à côté des articles individuels ou avec une déclaration globale.
Pour les exploitations avec une certification Suisse Garantie, la déclaration "Suisse Garantie" ou "SGA" est suffisante (tous les produits horticoles avec une marque de garantie Suisse Garantie sont aussi conforme pour SwissGAP).
Le numéro GGN comporte 13 chiffres et il peut être tiré du certifiact Swissgap ou du rapport d'audit de l'organe de certification.</v>
      </c>
      <c r="G198" s="231" t="s">
        <v>2808</v>
      </c>
      <c r="H198" s="231" t="s">
        <v>2809</v>
      </c>
      <c r="I198" s="225" t="str">
        <f>IF('Audit Info'!$E$1="Deutsch",J198,K198)</f>
        <v>Règlement pour l'utilisation du logo SwissGAP
Auditeur: vérifier un exemple de bulletin de livraison / facture et joindre une copie au dossier pour la vérification</v>
      </c>
      <c r="J198" s="357" t="s">
        <v>2810</v>
      </c>
      <c r="K198" s="358" t="s">
        <v>2811</v>
      </c>
    </row>
    <row r="199" spans="1:11" ht="318.75" x14ac:dyDescent="0.2">
      <c r="A199" s="241" t="s">
        <v>458</v>
      </c>
      <c r="B199" s="230" t="s">
        <v>5</v>
      </c>
      <c r="C199" s="65" t="str">
        <f>IF('Audit Info'!$E$1="Deutsch",D199,E199)</f>
        <v>L'exploitation utilise "SwissGAP" (logo, la marque nominale et l'abréviation) et le numéro GGN selon le règlement du logo SwissGAP:
Le logo et la marque nominale ne doivent pas apparaître sur le produit/ l'emballage de l'utilisateur. 
Seulement l'abréviation SGAP (en lien avec le le numéro SGAP, p.ex. SGAP 12345) comme le numéro GGN peuvent être utilisés sur le produit/ l'emballage d'utilisateur. 
Une utilisation du logo et de la marque nominale par le détenteur du certificat est autorisée pour les communications commerciales (Business-to-Business).</v>
      </c>
      <c r="D199" s="231" t="s">
        <v>449</v>
      </c>
      <c r="E199" s="231" t="s">
        <v>451</v>
      </c>
      <c r="F199" s="42" t="str">
        <f>IF('Audit Info'!$E$1="Deutsch",G199,H199)</f>
        <v>Remarque : selon le règlement du logo de SwissGAP, une marchandise SwissGAP peut être marquée avec Suisse Garantie. Dans ce cas, un double marquage n'est pas nécessaire.</v>
      </c>
      <c r="G199" s="231" t="s">
        <v>450</v>
      </c>
      <c r="H199" s="231" t="s">
        <v>452</v>
      </c>
      <c r="I199" s="225" t="str">
        <f>IF('Audit Info'!$E$1="Deutsch",J199,K199)</f>
        <v>Règlement pour l'utilisation du logo SwissGAP
Auditeur: contrôl visuel: Utilisation du Logo SwissGAP et de la marque nominale ainsi que du Numéro GGN</v>
      </c>
      <c r="J199" s="357" t="s">
        <v>2812</v>
      </c>
      <c r="K199" s="358" t="s">
        <v>2813</v>
      </c>
    </row>
    <row r="200" spans="1:11" s="225" customFormat="1" ht="38.25" x14ac:dyDescent="0.2">
      <c r="A200" s="40" t="s">
        <v>2814</v>
      </c>
      <c r="B200" s="289"/>
      <c r="C200" s="65" t="str">
        <f>IF('Audit Info'!$E$1="Deutsch",D200,E200)</f>
        <v>17. TRACABILITE ET FLUX DE MARCHANDISE</v>
      </c>
      <c r="D200" s="278" t="s">
        <v>2862</v>
      </c>
      <c r="E200" s="278" t="s">
        <v>2882</v>
      </c>
      <c r="F200" s="42">
        <f>IF('Audit Info'!$E$1="Deutsch",G200,H200)</f>
        <v>0</v>
      </c>
      <c r="G200" s="224"/>
      <c r="H200" s="224"/>
      <c r="I200" s="225">
        <f>IF('Audit Info'!$E$1="Deutsch",J200,K200)</f>
        <v>0</v>
      </c>
      <c r="J200" s="364"/>
      <c r="K200" s="353"/>
    </row>
    <row r="201" spans="1:11" ht="171.75" customHeight="1" x14ac:dyDescent="0.2">
      <c r="A201" s="38" t="s">
        <v>2815</v>
      </c>
      <c r="B201" s="230" t="s">
        <v>5</v>
      </c>
      <c r="C201" s="65" t="str">
        <f>IF('Audit Info'!$E$1="Deutsch",D201,E201)</f>
        <v>Il existe des enregistrements permettant de retracer le produit cultivé selon les directives GlobalGAP ou SwissGAP jusqu'à l'exploitation où il a été cultivé ou jusqu'à la dernière entreprise certifiée et jusqu'au premier client. 
Le passeport phytosanitaire, une date (de vente) ou un numéro de lot, etc. permettent de déduire la production / l'origine correspondante. Si une manipulation du produit a lieu, les informations sont disponibles à ce sujet (pas nécessaire en cas de stockage le jour de la récolte jusqu'à la vente).</v>
      </c>
      <c r="D201" s="231" t="s">
        <v>2816</v>
      </c>
      <c r="E201" s="231" t="s">
        <v>2817</v>
      </c>
      <c r="F201" s="42" t="str">
        <f>IF('Audit Info'!$E$1="Deutsch",G201,H201)</f>
        <v xml:space="preserve">Ce point est applicable pour toutes les exploitations.
Les mouvements de marchandises (fournisseur, acheteur, article, date, quantité) sont enregistrés. Les livraisons directes aux consommateurs ou aux magasins de détail locaux peuvent être saisies de manière globale.
Toutes les surfaces de culture de toutes les cultures enregistrées pour SwissGAP doivent être enregistrées (actuellement pas exigé pour chaque culture différente). </v>
      </c>
      <c r="G201" s="231" t="s">
        <v>456</v>
      </c>
      <c r="H201" s="231" t="s">
        <v>457</v>
      </c>
      <c r="I201" s="225" t="str">
        <f>IF('Audit Info'!$E$1="Deutsch",J201,K201)</f>
        <v>Bulletins de livraison
Plan d'ensemble de l'exploitation
Plan de cultures / Journal de quartier
Liste des fournisseurs (FO)
Auditeur : vérifier le système à l'aide de minimum un produit. Noter le produit vérifié ou décrire brièvement le système de traçabilité.</v>
      </c>
      <c r="J201" s="357" t="s">
        <v>3316</v>
      </c>
      <c r="K201" s="358" t="s">
        <v>3317</v>
      </c>
    </row>
    <row r="202" spans="1:11" ht="138.75" customHeight="1" x14ac:dyDescent="0.2">
      <c r="A202" s="38" t="s">
        <v>2818</v>
      </c>
      <c r="B202" s="230" t="s">
        <v>5</v>
      </c>
      <c r="C202" s="65" t="str">
        <f>IF('Audit Info'!$E$1="Deutsch",D202,E202)</f>
        <v>La comparaison des quantités produites et achetées avec les quantités vendues montre qu'il n'y a pas eu plus de marchandise vendue sous SwissGAP que les quantités produites resp. achetées sur l'exploitation.
En fonction du produit, les quantités stockées (inventaire) et les pertes (déchets lors du tri, déchets dus à la perte de qualité, coefficient de transformation) sont prises en compte lors du calcul.
L'exploitation peut justifier le bilan quantitatif pour chaque produit et pour la période souhaitée par l'auditeur.</v>
      </c>
      <c r="D202" s="231" t="s">
        <v>2819</v>
      </c>
      <c r="E202" s="231" t="s">
        <v>2820</v>
      </c>
      <c r="F202" s="42" t="str">
        <f>IF('Audit Info'!$E$1="Deutsch",G202,H202)</f>
        <v>L'inspecteur estime si :
- la quantité vendue correspond à un rendement réaliste des surfaces de production et des achats
- les quantités de produits SwissGAP achetées et vendues peuvent être justifiées
- la comparaison des quantités en fonction du produit joue aussi en tenant compte des déchets/pertes (ces dernières peuvent être estimées en termes de quantité).</v>
      </c>
      <c r="G202" s="231" t="s">
        <v>2821</v>
      </c>
      <c r="H202" s="231" t="s">
        <v>2822</v>
      </c>
      <c r="I202" s="225" t="str">
        <f>IF('Audit Info'!$E$1="Deutsch",J202,K202)</f>
        <v>Auditeur: vérifier le bilan des quantités pour au moins 1 produit. Noter le produit, la période &amp; les quantités</v>
      </c>
      <c r="J202" s="357" t="s">
        <v>2823</v>
      </c>
      <c r="K202" s="358" t="s">
        <v>2824</v>
      </c>
    </row>
    <row r="203" spans="1:11" s="225" customFormat="1" ht="15.75" x14ac:dyDescent="0.2">
      <c r="A203" s="40" t="s">
        <v>2825</v>
      </c>
      <c r="B203" s="289"/>
      <c r="C203" s="65" t="str">
        <f>IF('Audit Info'!$E$1="Deutsch",D203,E203)</f>
        <v>18. PROPRIETE PARALLELE</v>
      </c>
      <c r="D203" s="278" t="s">
        <v>2863</v>
      </c>
      <c r="E203" s="278" t="s">
        <v>2883</v>
      </c>
      <c r="F203" s="42">
        <f>IF('Audit Info'!$E$1="Deutsch",G203,H203)</f>
        <v>0</v>
      </c>
      <c r="G203" s="224"/>
      <c r="H203" s="224"/>
      <c r="I203" s="225">
        <f>IF('Audit Info'!$E$1="Deutsch",J203,K203)</f>
        <v>0</v>
      </c>
      <c r="J203" s="364"/>
      <c r="K203" s="353"/>
    </row>
    <row r="204" spans="1:11" ht="153" x14ac:dyDescent="0.2">
      <c r="A204" s="226" t="s">
        <v>2825</v>
      </c>
      <c r="B204" s="226"/>
      <c r="C204" s="65" t="str">
        <f>IF('Audit Info'!$E$1="Deutsch",D204,E204)</f>
        <v>Ce chapitre est applicable si:
- l'exploitation a déclaré "Propriété parallèle" dans les données de l'exploitation
- les mêmes produits (certifiés ou non certifiés), que ceux pour lesquels l'exploitation est certifiée sont achetés à d'autres exploitations.</v>
      </c>
      <c r="D204" s="259" t="s">
        <v>454</v>
      </c>
      <c r="E204" s="259" t="s">
        <v>2826</v>
      </c>
      <c r="F204" s="42">
        <f>IF('Audit Info'!$E$1="Deutsch",G204,H204)</f>
        <v>0</v>
      </c>
      <c r="G204" s="290"/>
      <c r="H204" s="290"/>
      <c r="I204" s="225">
        <f>IF('Audit Info'!$E$1="Deutsch",J204,K204)</f>
        <v>0</v>
      </c>
      <c r="J204" s="352"/>
      <c r="K204" s="384"/>
    </row>
    <row r="205" spans="1:11" ht="100.5" customHeight="1" x14ac:dyDescent="0.2">
      <c r="A205" s="241" t="s">
        <v>2827</v>
      </c>
      <c r="B205" s="230" t="s">
        <v>5</v>
      </c>
      <c r="C205" s="65" t="str">
        <f>IF('Audit Info'!$E$1="Deutsch",D205,E205)</f>
        <v>A tout moment et pour tous les produits de l'exploitation on peut voir clairement s'il s'agit de marchandise SwissGAP ou non. La séparation de la marchandise SwissGAP avec les autres est garantie.</v>
      </c>
      <c r="D205" s="231" t="s">
        <v>459</v>
      </c>
      <c r="E205" s="231" t="s">
        <v>2828</v>
      </c>
      <c r="F205" s="42" t="str">
        <f>IF('Audit Info'!$E$1="Deutsch",G205,H205)</f>
        <v xml:space="preserve">La qualité des produits (SwissGAP oui/non) peut être clairement identifiée à chaque étape du processus de production. Cela peut se faire par une identification / un marquage physique ou au moyen de procédures claires de séparation des marchandises et d'éventuels enregistrements. </v>
      </c>
      <c r="G205" s="231" t="s">
        <v>460</v>
      </c>
      <c r="H205" s="231" t="s">
        <v>2829</v>
      </c>
      <c r="I205" s="225" t="str">
        <f>IF('Audit Info'!$E$1="Deutsch",J205,K205)</f>
        <v>Auditeur: décrire comment la séparation est assurée</v>
      </c>
      <c r="J205" s="357" t="s">
        <v>2830</v>
      </c>
      <c r="K205" s="358" t="s">
        <v>2831</v>
      </c>
    </row>
    <row r="206" spans="1:11" ht="114.75" x14ac:dyDescent="0.2">
      <c r="A206" s="241" t="s">
        <v>2832</v>
      </c>
      <c r="B206" s="230" t="s">
        <v>5</v>
      </c>
      <c r="C206" s="65" t="str">
        <f>IF('Audit Info'!$E$1="Deutsch",D206,E206)</f>
        <v>Il y a un processus clair pour vérifier la sortie des marchandises (déclaration correcte des produits certifiés).</v>
      </c>
      <c r="D206" s="231" t="s">
        <v>462</v>
      </c>
      <c r="E206" s="231" t="s">
        <v>464</v>
      </c>
      <c r="F206" s="42" t="str">
        <f>IF('Audit Info'!$E$1="Deutsch",G206,H206)</f>
        <v>Un contrôle à la sortie des marchandises garantit que les produits certifiés SwissGAP sont correctement déclarés. Ce peut être une procédure écrite, une explication orale sur la manière de faire ou un résultat documenté de la vérification.</v>
      </c>
      <c r="G206" s="231" t="s">
        <v>463</v>
      </c>
      <c r="H206" s="231" t="s">
        <v>465</v>
      </c>
      <c r="I206" s="225" t="str">
        <f>IF('Audit Info'!$E$1="Deutsch",J206,K206)</f>
        <v>Auditeur: questionnement oral, contrôl visuel</v>
      </c>
      <c r="J206" s="357" t="s">
        <v>2295</v>
      </c>
      <c r="K206" s="358" t="s">
        <v>2833</v>
      </c>
    </row>
    <row r="207" spans="1:11" ht="127.5" x14ac:dyDescent="0.2">
      <c r="A207" s="241" t="s">
        <v>2834</v>
      </c>
      <c r="B207" s="230" t="s">
        <v>5</v>
      </c>
      <c r="C207" s="65" t="str">
        <f>IF('Audit Info'!$E$1="Deutsch",D207,E207)</f>
        <v>Les produits achetés ne peuvent être commercialisés sous SwissGAP que s'ils proviennent d'un fournisseur certifié et que la marchandise est déclarée SwissGAP sur les documents d'entrée (bulletin de livraison/facture du fournisseur).</v>
      </c>
      <c r="D207" s="231" t="s">
        <v>467</v>
      </c>
      <c r="E207" s="231" t="s">
        <v>468</v>
      </c>
      <c r="F207" s="42" t="str">
        <f>IF('Audit Info'!$E$1="Deutsch",G207,H207)</f>
        <v>Remarque : selon le règlement pour l'utilisation du logo SwissGAP, une marchandise SwissGAP peut être marquée avec Suisse Garantie. Dans ce cas, un double marquage n'est pas nécessaire.</v>
      </c>
      <c r="G207" s="231" t="s">
        <v>450</v>
      </c>
      <c r="H207" s="231" t="s">
        <v>2835</v>
      </c>
      <c r="I207" s="225" t="str">
        <f>IF('Audit Info'!$E$1="Deutsch",J207,K207)</f>
        <v>Règlement pour l'utilisation du logo SwissGAP
Auditeur: vérifier le bulletin de livraison / la facture du fournisseur si des produits certifiés sont achetés.</v>
      </c>
      <c r="J207" s="357" t="s">
        <v>2836</v>
      </c>
      <c r="K207" s="358" t="s">
        <v>2837</v>
      </c>
    </row>
    <row r="208" spans="1:11" ht="25.5" x14ac:dyDescent="0.2">
      <c r="A208" s="282" t="s">
        <v>2838</v>
      </c>
      <c r="B208" s="291"/>
      <c r="C208" s="65" t="str">
        <f>IF('Audit Info'!$E$1="Deutsch",D208,E208)</f>
        <v>19. AMELIORATION CONTINUE</v>
      </c>
      <c r="D208" s="263" t="s">
        <v>2864</v>
      </c>
      <c r="E208" s="263" t="s">
        <v>2884</v>
      </c>
      <c r="F208" s="42">
        <f>IF('Audit Info'!$E$1="Deutsch",G208,H208)</f>
        <v>0</v>
      </c>
      <c r="G208" s="259"/>
      <c r="H208" s="259"/>
      <c r="I208" s="225">
        <f>IF('Audit Info'!$E$1="Deutsch",J208,K208)</f>
        <v>0</v>
      </c>
      <c r="J208" s="352"/>
      <c r="K208" s="384"/>
    </row>
    <row r="209" spans="1:11" ht="192.75" customHeight="1" x14ac:dyDescent="0.2">
      <c r="A209" s="241" t="s">
        <v>2839</v>
      </c>
      <c r="B209" s="292" t="s">
        <v>5</v>
      </c>
      <c r="C209" s="65" t="str">
        <f>IF('Audit Info'!$E$1="Deutsch",D209,E209)</f>
        <v>Il existe un plan d'amélioration continue dans l'exploitation.
Le plan contient des domaines pertinents et définis par l'entreprise elle-même, dans lesquels elle souhaite s'améliorer, ainsi que les mesures et les délais correspondants. Le plan peut être établi pour une période de 3-4 ans.
Lors du premier audit selon la version SwissGAP Horticulture d'avril 2024, le plan doit être disponible pour que le point de contrôle soit rempli.</v>
      </c>
      <c r="D209" s="293" t="s">
        <v>3099</v>
      </c>
      <c r="E209" s="293" t="s">
        <v>2840</v>
      </c>
      <c r="F209" s="42" t="str">
        <f>IF('Audit Info'!$E$1="Deutsch",G209,H209)</f>
        <v xml:space="preserve">Le plan doit être disponible sur la base du modèle figurant dans la documentation d'application ou d'un propre document pour le premier audit selon SwissGAP Horticulture, version avril 2024. Les thèmes et les objectifs peuvent être choisis librement, pour autant qu'ils soient en rapport avec le standard SwissGAP. </v>
      </c>
      <c r="G209" s="293" t="s">
        <v>2841</v>
      </c>
      <c r="H209" s="293" t="s">
        <v>2842</v>
      </c>
      <c r="I209" s="225" t="str">
        <f>IF('Audit Info'!$E$1="Deutsch",J209,K209)</f>
        <v>Plan d'amélioration continue (FO)
Auditeur: consulter le plan, noter un exemple d'un objectif</v>
      </c>
      <c r="J209" s="387" t="s">
        <v>3148</v>
      </c>
      <c r="K209" s="293" t="s">
        <v>3318</v>
      </c>
    </row>
    <row r="210" spans="1:11" ht="189" customHeight="1" x14ac:dyDescent="0.2">
      <c r="A210" s="241" t="s">
        <v>2843</v>
      </c>
      <c r="B210" s="244" t="s">
        <v>9</v>
      </c>
      <c r="C210" s="65" t="str">
        <f>IF('Audit Info'!$E$1="Deutsch",D210,E210)</f>
        <v>Il existe des preuves que les mesures du plan d'amélioration continue sont mises en œuvre.
Sont considérés comme preuves les commentaires sur la réalisation des objectifs directement dans le plan lui-même ainsi que, par exemple, des documents ou les indicateurs définis. 
A partir du deuxième audit selon SwissGAP Horticulture version avril 2024, la mise en œuvre d'au moins un objectif doit être prouvée.</v>
      </c>
      <c r="D210" s="41" t="s">
        <v>2844</v>
      </c>
      <c r="E210" s="41" t="s">
        <v>2845</v>
      </c>
      <c r="F210" s="42" t="str">
        <f>IF('Audit Info'!$E$1="Deutsch",G210,H210)</f>
        <v>Ce point est non applicable pour le premier audit selon SwissGAP Horticulture version avril 2024.</v>
      </c>
      <c r="G210" s="41" t="s">
        <v>2846</v>
      </c>
      <c r="H210" s="41" t="s">
        <v>2847</v>
      </c>
      <c r="I210" s="225" t="str">
        <f>IF('Audit Info'!$E$1="Deutsch",J210,K210)</f>
        <v>Plan d'amélioration continue (FO)
Auditeur: vérifier la preuve de la mise en œuvre</v>
      </c>
      <c r="J210" s="359" t="s">
        <v>3149</v>
      </c>
      <c r="K210" s="41" t="s">
        <v>3319</v>
      </c>
    </row>
    <row r="211" spans="1:11" ht="44.25" customHeight="1" x14ac:dyDescent="0.2">
      <c r="A211" s="294"/>
      <c r="B211" s="294"/>
      <c r="C211" s="65"/>
      <c r="D211" s="259"/>
      <c r="E211" s="259"/>
      <c r="F211" s="259"/>
      <c r="G211" s="259"/>
      <c r="H211" s="259"/>
      <c r="J211" s="352"/>
      <c r="K211" s="384"/>
    </row>
    <row r="212" spans="1:11" ht="266.25" customHeight="1" x14ac:dyDescent="0.2">
      <c r="A212" s="241" t="s">
        <v>487</v>
      </c>
      <c r="B212" s="241" t="s">
        <v>487</v>
      </c>
      <c r="C212" s="66"/>
      <c r="D212" s="270" t="s">
        <v>487</v>
      </c>
      <c r="E212" s="270"/>
      <c r="F212" s="295"/>
      <c r="H212" s="270"/>
      <c r="K212" s="378"/>
    </row>
    <row r="213" spans="1:11" ht="256.5" customHeight="1" x14ac:dyDescent="0.2">
      <c r="A213" s="38" t="s">
        <v>487</v>
      </c>
      <c r="B213" s="236" t="s">
        <v>9</v>
      </c>
      <c r="C213" s="63"/>
      <c r="D213" s="248" t="s">
        <v>487</v>
      </c>
      <c r="E213" s="248"/>
      <c r="F213" s="297"/>
      <c r="H213" s="248"/>
      <c r="K213" s="41"/>
    </row>
    <row r="214" spans="1:11" x14ac:dyDescent="0.2">
      <c r="A214" s="38" t="s">
        <v>487</v>
      </c>
      <c r="B214" s="38" t="s">
        <v>487</v>
      </c>
      <c r="C214" s="65"/>
      <c r="D214" s="248" t="s">
        <v>487</v>
      </c>
      <c r="E214" s="248"/>
      <c r="F214" s="297"/>
      <c r="H214" s="248"/>
      <c r="K214" s="363"/>
    </row>
    <row r="215" spans="1:11" x14ac:dyDescent="0.2">
      <c r="A215" s="38" t="s">
        <v>487</v>
      </c>
      <c r="B215" s="38" t="s">
        <v>487</v>
      </c>
      <c r="C215" s="65"/>
      <c r="D215" s="248" t="s">
        <v>487</v>
      </c>
      <c r="E215" s="248"/>
      <c r="F215" s="297"/>
      <c r="H215" s="248"/>
      <c r="K215" s="363"/>
    </row>
    <row r="216" spans="1:11" x14ac:dyDescent="0.2">
      <c r="A216" s="241"/>
      <c r="B216" s="241" t="s">
        <v>487</v>
      </c>
      <c r="C216" s="66"/>
      <c r="D216" s="265" t="s">
        <v>487</v>
      </c>
      <c r="E216" s="265"/>
      <c r="F216" s="298"/>
      <c r="H216" s="299"/>
      <c r="K216" s="358"/>
    </row>
    <row r="217" spans="1:11" x14ac:dyDescent="0.2">
      <c r="A217" s="241" t="s">
        <v>487</v>
      </c>
      <c r="B217" s="241" t="s">
        <v>487</v>
      </c>
      <c r="C217" s="66"/>
      <c r="D217" s="252" t="s">
        <v>487</v>
      </c>
      <c r="E217" s="252"/>
      <c r="F217" s="300"/>
      <c r="H217" s="252"/>
      <c r="K217" s="363"/>
    </row>
    <row r="218" spans="1:11" x14ac:dyDescent="0.2">
      <c r="A218" s="66" t="s">
        <v>487</v>
      </c>
      <c r="B218" s="66" t="s">
        <v>487</v>
      </c>
      <c r="C218" s="66"/>
      <c r="D218" s="246" t="s">
        <v>487</v>
      </c>
      <c r="E218" s="246"/>
      <c r="F218" s="301"/>
      <c r="H218" s="246"/>
      <c r="K218" s="389"/>
    </row>
    <row r="219" spans="1:11" ht="137.25" customHeight="1" x14ac:dyDescent="0.2">
      <c r="A219" s="38" t="s">
        <v>487</v>
      </c>
      <c r="B219" s="38" t="s">
        <v>487</v>
      </c>
      <c r="C219" s="65"/>
      <c r="D219" s="265" t="s">
        <v>487</v>
      </c>
      <c r="E219" s="265"/>
      <c r="F219" s="298"/>
      <c r="H219" s="231"/>
      <c r="K219" s="358"/>
    </row>
    <row r="220" spans="1:11" ht="97.5" customHeight="1" x14ac:dyDescent="0.2">
      <c r="A220" s="66" t="s">
        <v>487</v>
      </c>
      <c r="B220" s="236" t="s">
        <v>487</v>
      </c>
      <c r="C220" s="63"/>
      <c r="D220" s="287" t="s">
        <v>487</v>
      </c>
      <c r="E220" s="287"/>
      <c r="F220" s="302"/>
      <c r="H220" s="41"/>
      <c r="K220" s="363"/>
    </row>
    <row r="221" spans="1:11" x14ac:dyDescent="0.2">
      <c r="A221" s="38" t="s">
        <v>487</v>
      </c>
      <c r="B221" s="38" t="s">
        <v>487</v>
      </c>
      <c r="C221" s="65"/>
      <c r="D221" s="231" t="s">
        <v>487</v>
      </c>
      <c r="E221" s="231"/>
      <c r="F221" s="303"/>
      <c r="H221" s="231"/>
      <c r="K221" s="358"/>
    </row>
    <row r="222" spans="1:11" ht="268.5" customHeight="1" x14ac:dyDescent="0.2">
      <c r="A222" s="38" t="s">
        <v>487</v>
      </c>
      <c r="B222" s="38" t="s">
        <v>487</v>
      </c>
      <c r="C222" s="65"/>
      <c r="D222" s="231" t="s">
        <v>487</v>
      </c>
      <c r="E222" s="231"/>
      <c r="F222" s="303"/>
      <c r="H222" s="231"/>
      <c r="K222" s="358"/>
    </row>
    <row r="223" spans="1:11" x14ac:dyDescent="0.2">
      <c r="A223" s="38" t="s">
        <v>487</v>
      </c>
      <c r="B223" s="38" t="s">
        <v>487</v>
      </c>
      <c r="C223" s="65"/>
      <c r="D223" s="304" t="s">
        <v>487</v>
      </c>
      <c r="E223" s="304"/>
      <c r="F223" s="305"/>
      <c r="H223" s="248"/>
      <c r="K223" s="363"/>
    </row>
    <row r="224" spans="1:11" ht="272.25" customHeight="1" x14ac:dyDescent="0.2">
      <c r="A224" s="38" t="s">
        <v>487</v>
      </c>
      <c r="B224" s="38" t="s">
        <v>487</v>
      </c>
      <c r="C224" s="65"/>
      <c r="D224" s="231" t="s">
        <v>487</v>
      </c>
      <c r="E224" s="231"/>
      <c r="F224" s="303"/>
      <c r="H224" s="231"/>
      <c r="K224" s="358"/>
    </row>
    <row r="225" spans="1:11" ht="256.5" customHeight="1" x14ac:dyDescent="0.2">
      <c r="A225" s="241" t="s">
        <v>487</v>
      </c>
      <c r="B225" s="241" t="s">
        <v>487</v>
      </c>
      <c r="C225" s="66"/>
      <c r="D225" s="231" t="s">
        <v>487</v>
      </c>
      <c r="E225" s="231"/>
      <c r="F225" s="303"/>
      <c r="H225" s="231"/>
      <c r="K225" s="358"/>
    </row>
    <row r="226" spans="1:11" ht="243.75" customHeight="1" x14ac:dyDescent="0.2">
      <c r="A226" s="229"/>
      <c r="B226" s="229"/>
      <c r="C226" s="306"/>
      <c r="D226" s="41" t="s">
        <v>487</v>
      </c>
      <c r="E226" s="250"/>
      <c r="F226" s="307"/>
      <c r="H226" s="250"/>
      <c r="K226" s="250"/>
    </row>
    <row r="227" spans="1:11" ht="110.25" customHeight="1" x14ac:dyDescent="0.2">
      <c r="A227" s="237" t="s">
        <v>487</v>
      </c>
      <c r="B227" s="236" t="s">
        <v>9</v>
      </c>
      <c r="C227" s="63"/>
      <c r="D227" s="41" t="s">
        <v>487</v>
      </c>
      <c r="E227" s="41"/>
      <c r="F227" s="308"/>
      <c r="H227" s="41"/>
      <c r="K227" s="363"/>
    </row>
    <row r="228" spans="1:11" ht="197.25" customHeight="1" x14ac:dyDescent="0.2">
      <c r="A228" s="38" t="s">
        <v>487</v>
      </c>
      <c r="B228" s="38" t="s">
        <v>487</v>
      </c>
      <c r="C228" s="65"/>
      <c r="D228" s="231" t="s">
        <v>487</v>
      </c>
      <c r="E228" s="231"/>
      <c r="F228" s="303"/>
      <c r="H228" s="231"/>
      <c r="K228" s="358"/>
    </row>
    <row r="229" spans="1:11" ht="110.25" customHeight="1" x14ac:dyDescent="0.2">
      <c r="A229" s="38" t="s">
        <v>487</v>
      </c>
      <c r="B229" s="38" t="s">
        <v>487</v>
      </c>
      <c r="C229" s="65"/>
      <c r="D229" s="231" t="s">
        <v>487</v>
      </c>
      <c r="E229" s="231"/>
      <c r="F229" s="303"/>
      <c r="H229" s="231"/>
      <c r="K229" s="358"/>
    </row>
    <row r="230" spans="1:11" ht="29.25" customHeight="1" x14ac:dyDescent="0.2">
      <c r="A230" s="294"/>
      <c r="B230" s="294"/>
      <c r="C230" s="65"/>
      <c r="D230" s="259"/>
      <c r="E230" s="259"/>
      <c r="F230" s="301"/>
      <c r="H230" s="259"/>
      <c r="K230" s="384"/>
    </row>
    <row r="231" spans="1:11" x14ac:dyDescent="0.2">
      <c r="A231" s="226"/>
      <c r="B231" s="226"/>
      <c r="C231" s="66"/>
      <c r="D231" s="227"/>
      <c r="E231" s="227"/>
      <c r="F231" s="309"/>
      <c r="H231" s="228"/>
      <c r="K231" s="355"/>
    </row>
    <row r="232" spans="1:11" x14ac:dyDescent="0.2">
      <c r="A232" s="38" t="s">
        <v>487</v>
      </c>
      <c r="B232" s="38" t="s">
        <v>487</v>
      </c>
      <c r="C232" s="65"/>
      <c r="D232" s="310" t="s">
        <v>487</v>
      </c>
      <c r="E232" s="310"/>
      <c r="F232" s="309"/>
      <c r="H232" s="310"/>
      <c r="K232" s="390"/>
    </row>
    <row r="233" spans="1:11" x14ac:dyDescent="0.2">
      <c r="A233" s="38"/>
      <c r="B233" s="38"/>
      <c r="C233" s="65"/>
      <c r="D233" s="311"/>
      <c r="E233" s="311"/>
      <c r="H233" s="259"/>
      <c r="K233" s="259"/>
    </row>
    <row r="234" spans="1:11" s="225" customFormat="1" ht="15.75" x14ac:dyDescent="0.2">
      <c r="A234" s="40" t="s">
        <v>487</v>
      </c>
      <c r="B234" s="40" t="s">
        <v>487</v>
      </c>
      <c r="C234" s="66"/>
      <c r="D234" s="223" t="s">
        <v>487</v>
      </c>
      <c r="E234" s="223"/>
      <c r="F234" s="313"/>
      <c r="G234" s="296"/>
      <c r="H234" s="224"/>
      <c r="J234" s="388"/>
      <c r="K234" s="353"/>
    </row>
    <row r="235" spans="1:11" x14ac:dyDescent="0.2">
      <c r="A235" s="285" t="s">
        <v>487</v>
      </c>
      <c r="B235" s="285" t="s">
        <v>487</v>
      </c>
      <c r="C235" s="306"/>
      <c r="D235" s="245" t="s">
        <v>487</v>
      </c>
      <c r="E235" s="245"/>
      <c r="F235" s="301"/>
      <c r="H235" s="259"/>
      <c r="K235" s="384"/>
    </row>
    <row r="236" spans="1:11" x14ac:dyDescent="0.2">
      <c r="A236" s="229" t="s">
        <v>487</v>
      </c>
      <c r="B236" s="229" t="s">
        <v>487</v>
      </c>
      <c r="C236" s="306"/>
      <c r="D236" s="231" t="s">
        <v>487</v>
      </c>
      <c r="E236" s="231"/>
      <c r="F236" s="303"/>
      <c r="H236" s="231"/>
      <c r="K236" s="358"/>
    </row>
    <row r="237" spans="1:11" x14ac:dyDescent="0.2">
      <c r="A237" s="229" t="s">
        <v>487</v>
      </c>
      <c r="B237" s="229" t="s">
        <v>487</v>
      </c>
      <c r="C237" s="306"/>
      <c r="D237" s="231" t="s">
        <v>487</v>
      </c>
      <c r="E237" s="231"/>
      <c r="F237" s="303"/>
      <c r="H237" s="231"/>
      <c r="K237" s="231"/>
    </row>
    <row r="238" spans="1:11" x14ac:dyDescent="0.2">
      <c r="A238" s="38" t="s">
        <v>487</v>
      </c>
      <c r="B238" s="38" t="s">
        <v>487</v>
      </c>
      <c r="C238" s="65"/>
      <c r="D238" s="259" t="s">
        <v>487</v>
      </c>
      <c r="E238" s="259"/>
      <c r="F238" s="301"/>
      <c r="H238" s="314"/>
      <c r="K238" s="391"/>
    </row>
    <row r="239" spans="1:11" x14ac:dyDescent="0.2">
      <c r="A239" s="39"/>
      <c r="B239" s="39"/>
      <c r="C239" s="65"/>
      <c r="D239" s="249"/>
      <c r="E239" s="249"/>
      <c r="F239" s="301"/>
      <c r="H239" s="246"/>
      <c r="K239" s="366"/>
    </row>
    <row r="240" spans="1:11" ht="63.75" x14ac:dyDescent="0.2">
      <c r="A240" s="39"/>
      <c r="B240" s="39"/>
      <c r="C240" s="65"/>
      <c r="D240" s="42" t="s">
        <v>2848</v>
      </c>
      <c r="E240" s="42" t="s">
        <v>2849</v>
      </c>
      <c r="F240" s="313"/>
      <c r="H240" s="259" t="s">
        <v>2348</v>
      </c>
      <c r="K240" s="366"/>
    </row>
    <row r="241" spans="1:11" x14ac:dyDescent="0.2">
      <c r="A241" s="39"/>
      <c r="B241" s="39"/>
      <c r="C241" s="65"/>
      <c r="D241" s="259" t="s">
        <v>487</v>
      </c>
      <c r="E241" s="259"/>
      <c r="F241" s="301"/>
      <c r="H241" s="246"/>
      <c r="K241" s="366"/>
    </row>
    <row r="242" spans="1:11" x14ac:dyDescent="0.2">
      <c r="A242" s="39"/>
      <c r="B242" s="39"/>
      <c r="C242" s="65"/>
      <c r="D242" s="249"/>
      <c r="E242" s="249"/>
      <c r="F242" s="301"/>
      <c r="H242" s="246"/>
      <c r="K242" s="366"/>
    </row>
    <row r="243" spans="1:11" x14ac:dyDescent="0.2">
      <c r="A243" s="39"/>
      <c r="B243" s="39"/>
      <c r="C243" s="65"/>
      <c r="D243" s="249"/>
      <c r="E243" s="249"/>
      <c r="F243" s="301"/>
      <c r="H243" s="246"/>
      <c r="K243" s="366"/>
    </row>
    <row r="244" spans="1:11" x14ac:dyDescent="0.2">
      <c r="A244" s="39"/>
      <c r="B244" s="39"/>
      <c r="C244" s="65"/>
      <c r="D244" s="249"/>
      <c r="E244" s="249"/>
      <c r="F244" s="301"/>
      <c r="H244" s="246"/>
      <c r="K244" s="366"/>
    </row>
    <row r="245" spans="1:11" x14ac:dyDescent="0.2">
      <c r="A245" s="38" t="s">
        <v>487</v>
      </c>
      <c r="B245" s="38" t="s">
        <v>487</v>
      </c>
      <c r="C245" s="65"/>
      <c r="D245" s="315" t="s">
        <v>487</v>
      </c>
      <c r="E245" s="315"/>
      <c r="F245" s="316"/>
      <c r="H245" s="259"/>
      <c r="K245" s="384"/>
    </row>
    <row r="246" spans="1:11" x14ac:dyDescent="0.2">
      <c r="A246" s="43" t="s">
        <v>487</v>
      </c>
      <c r="B246" s="43" t="s">
        <v>487</v>
      </c>
      <c r="C246" s="67"/>
      <c r="D246" s="317" t="s">
        <v>487</v>
      </c>
      <c r="E246" s="317"/>
      <c r="F246" s="318"/>
      <c r="H246" s="248"/>
      <c r="K246" s="363"/>
    </row>
    <row r="247" spans="1:11" x14ac:dyDescent="0.2">
      <c r="A247" s="43" t="s">
        <v>487</v>
      </c>
      <c r="B247" s="43" t="s">
        <v>487</v>
      </c>
      <c r="C247" s="67"/>
      <c r="D247" s="252" t="s">
        <v>487</v>
      </c>
      <c r="E247" s="252"/>
      <c r="F247" s="300"/>
      <c r="H247" s="248"/>
      <c r="K247" s="374"/>
    </row>
    <row r="248" spans="1:11" s="280" customFormat="1" ht="15.75" x14ac:dyDescent="0.2">
      <c r="A248" s="37"/>
      <c r="B248" s="37"/>
      <c r="C248" s="65"/>
      <c r="D248" s="278" t="s">
        <v>487</v>
      </c>
      <c r="E248" s="278"/>
      <c r="F248" s="301"/>
      <c r="G248" s="296"/>
      <c r="H248" s="279"/>
      <c r="J248" s="388"/>
      <c r="K248" s="392"/>
    </row>
    <row r="249" spans="1:11" x14ac:dyDescent="0.2">
      <c r="A249" s="229" t="s">
        <v>487</v>
      </c>
      <c r="B249" s="229" t="s">
        <v>487</v>
      </c>
      <c r="C249" s="306"/>
      <c r="D249" s="259" t="s">
        <v>487</v>
      </c>
      <c r="E249" s="259"/>
      <c r="F249" s="301"/>
      <c r="H249" s="259"/>
      <c r="K249" s="393"/>
    </row>
    <row r="250" spans="1:11" x14ac:dyDescent="0.2">
      <c r="A250" s="229" t="s">
        <v>487</v>
      </c>
      <c r="B250" s="229" t="s">
        <v>487</v>
      </c>
      <c r="C250" s="306"/>
      <c r="D250" s="259" t="s">
        <v>487</v>
      </c>
      <c r="E250" s="259"/>
      <c r="F250" s="301"/>
      <c r="H250" s="259"/>
      <c r="K250" s="384"/>
    </row>
    <row r="251" spans="1:11" x14ac:dyDescent="0.2">
      <c r="A251" s="229" t="s">
        <v>487</v>
      </c>
      <c r="B251" s="229" t="s">
        <v>487</v>
      </c>
      <c r="C251" s="306"/>
      <c r="D251" s="259" t="s">
        <v>487</v>
      </c>
      <c r="E251" s="259"/>
      <c r="F251" s="301"/>
      <c r="H251" s="259"/>
      <c r="K251" s="384"/>
    </row>
    <row r="252" spans="1:11" x14ac:dyDescent="0.2">
      <c r="A252" s="229" t="s">
        <v>487</v>
      </c>
      <c r="B252" s="229" t="s">
        <v>487</v>
      </c>
      <c r="C252" s="306"/>
      <c r="D252" s="259" t="s">
        <v>487</v>
      </c>
      <c r="E252" s="259"/>
      <c r="F252" s="301"/>
      <c r="H252" s="259"/>
      <c r="K252" s="259"/>
    </row>
    <row r="253" spans="1:11" x14ac:dyDescent="0.2">
      <c r="A253" s="241" t="s">
        <v>487</v>
      </c>
      <c r="B253" s="241" t="s">
        <v>487</v>
      </c>
      <c r="C253" s="66"/>
      <c r="D253" s="248" t="s">
        <v>487</v>
      </c>
      <c r="E253" s="248"/>
      <c r="F253" s="297"/>
      <c r="H253" s="248"/>
      <c r="K253" s="363"/>
    </row>
    <row r="254" spans="1:11" x14ac:dyDescent="0.2">
      <c r="A254" s="285"/>
      <c r="B254" s="285"/>
      <c r="C254" s="306"/>
      <c r="D254" s="245"/>
      <c r="E254" s="311"/>
      <c r="H254" s="68"/>
      <c r="K254" s="394"/>
    </row>
    <row r="255" spans="1:11" x14ac:dyDescent="0.2">
      <c r="A255" s="285"/>
      <c r="B255" s="285"/>
      <c r="C255" s="306"/>
      <c r="D255" s="245"/>
      <c r="E255" s="245"/>
      <c r="F255" s="301"/>
      <c r="H255" s="259"/>
      <c r="K255" s="384"/>
    </row>
    <row r="256" spans="1:11" x14ac:dyDescent="0.2">
      <c r="A256" s="285"/>
      <c r="B256" s="285"/>
      <c r="C256" s="306"/>
      <c r="D256" s="245"/>
      <c r="E256" s="245"/>
      <c r="F256" s="301"/>
      <c r="H256" s="259"/>
      <c r="K256" s="384"/>
    </row>
    <row r="257" spans="1:11" x14ac:dyDescent="0.2">
      <c r="A257" s="229" t="s">
        <v>487</v>
      </c>
      <c r="B257" s="229" t="s">
        <v>487</v>
      </c>
      <c r="C257" s="306"/>
      <c r="D257" s="248" t="s">
        <v>487</v>
      </c>
      <c r="E257" s="248"/>
      <c r="F257" s="297"/>
      <c r="H257" s="41"/>
      <c r="K257" s="41"/>
    </row>
    <row r="258" spans="1:11" s="225" customFormat="1" ht="15.75" x14ac:dyDescent="0.2">
      <c r="A258" s="282"/>
      <c r="B258" s="282"/>
      <c r="C258" s="306"/>
      <c r="D258" s="263"/>
      <c r="E258" s="263"/>
      <c r="F258" s="301"/>
      <c r="G258" s="296"/>
      <c r="H258" s="224"/>
      <c r="J258" s="388"/>
      <c r="K258" s="353"/>
    </row>
    <row r="259" spans="1:11" x14ac:dyDescent="0.2">
      <c r="A259" s="285"/>
      <c r="B259" s="285"/>
      <c r="C259" s="306"/>
      <c r="D259" s="249"/>
      <c r="E259" s="249"/>
      <c r="F259" s="301"/>
      <c r="H259" s="319"/>
      <c r="K259" s="384"/>
    </row>
    <row r="260" spans="1:11" x14ac:dyDescent="0.2">
      <c r="A260" s="285"/>
      <c r="B260" s="285"/>
      <c r="C260" s="306"/>
      <c r="D260" s="245"/>
      <c r="E260" s="245"/>
      <c r="F260" s="301"/>
      <c r="H260" s="259"/>
      <c r="K260" s="384"/>
    </row>
    <row r="261" spans="1:11" ht="29.25" customHeight="1" x14ac:dyDescent="0.2">
      <c r="A261" s="294"/>
      <c r="B261" s="294"/>
      <c r="C261" s="65"/>
      <c r="D261" s="259"/>
      <c r="E261" s="259"/>
      <c r="F261" s="301"/>
      <c r="H261" s="259"/>
      <c r="K261" s="384"/>
    </row>
    <row r="262" spans="1:11" ht="160.5" customHeight="1" x14ac:dyDescent="0.2">
      <c r="A262" s="66" t="s">
        <v>487</v>
      </c>
      <c r="B262" s="66" t="s">
        <v>487</v>
      </c>
      <c r="C262" s="66"/>
      <c r="D262" s="246" t="s">
        <v>487</v>
      </c>
      <c r="E262" s="246"/>
      <c r="F262" s="301"/>
      <c r="H262" s="246"/>
      <c r="K262" s="389"/>
    </row>
    <row r="263" spans="1:11" x14ac:dyDescent="0.2">
      <c r="A263" s="246" t="s">
        <v>487</v>
      </c>
      <c r="B263" s="246" t="s">
        <v>487</v>
      </c>
      <c r="C263" s="246"/>
      <c r="D263" s="246" t="s">
        <v>487</v>
      </c>
      <c r="E263" s="246"/>
      <c r="F263" s="301"/>
      <c r="H263" s="246"/>
      <c r="K263" s="389"/>
    </row>
    <row r="264" spans="1:11" x14ac:dyDescent="0.2">
      <c r="A264" s="246" t="s">
        <v>487</v>
      </c>
      <c r="B264" s="246" t="s">
        <v>487</v>
      </c>
      <c r="C264" s="246"/>
      <c r="D264" s="246" t="s">
        <v>487</v>
      </c>
      <c r="E264" s="246"/>
      <c r="F264" s="301"/>
      <c r="H264" s="246"/>
      <c r="K264" s="389"/>
    </row>
    <row r="265" spans="1:11" x14ac:dyDescent="0.2">
      <c r="A265" s="246" t="s">
        <v>487</v>
      </c>
      <c r="B265" s="246" t="s">
        <v>487</v>
      </c>
      <c r="C265" s="246"/>
      <c r="D265" s="246" t="s">
        <v>487</v>
      </c>
      <c r="E265" s="246"/>
      <c r="F265" s="301"/>
      <c r="H265" s="246"/>
      <c r="K265" s="389"/>
    </row>
    <row r="266" spans="1:11" x14ac:dyDescent="0.2">
      <c r="A266" s="246" t="s">
        <v>487</v>
      </c>
      <c r="B266" s="246" t="s">
        <v>487</v>
      </c>
      <c r="C266" s="246"/>
      <c r="D266" s="246" t="s">
        <v>487</v>
      </c>
      <c r="E266" s="246"/>
      <c r="F266" s="301"/>
      <c r="H266" s="246"/>
      <c r="K266" s="389"/>
    </row>
    <row r="267" spans="1:11" x14ac:dyDescent="0.2">
      <c r="A267" s="246" t="s">
        <v>487</v>
      </c>
      <c r="B267" s="246" t="s">
        <v>487</v>
      </c>
      <c r="C267" s="246"/>
      <c r="D267" s="246" t="s">
        <v>487</v>
      </c>
      <c r="E267" s="246"/>
      <c r="F267" s="301"/>
      <c r="H267" s="246"/>
      <c r="K267" s="389"/>
    </row>
    <row r="268" spans="1:11" x14ac:dyDescent="0.2">
      <c r="A268" s="320"/>
      <c r="B268" s="320"/>
      <c r="C268" s="320"/>
      <c r="D268" s="246"/>
      <c r="E268" s="246"/>
      <c r="F268" s="301"/>
      <c r="H268" s="246"/>
      <c r="K268" s="389"/>
    </row>
    <row r="269" spans="1:11" x14ac:dyDescent="0.2">
      <c r="A269" s="320"/>
      <c r="B269" s="320"/>
      <c r="C269" s="320"/>
      <c r="D269" s="246"/>
      <c r="E269" s="246"/>
      <c r="F269" s="301"/>
      <c r="H269" s="246"/>
      <c r="K269" s="389"/>
    </row>
    <row r="270" spans="1:11" x14ac:dyDescent="0.2">
      <c r="A270" s="66" t="s">
        <v>487</v>
      </c>
      <c r="B270" s="66" t="s">
        <v>487</v>
      </c>
      <c r="C270" s="66"/>
      <c r="D270" s="66" t="s">
        <v>487</v>
      </c>
      <c r="E270" s="66"/>
      <c r="F270" s="321"/>
      <c r="H270" s="66"/>
      <c r="K270" s="395"/>
    </row>
    <row r="271" spans="1:11" x14ac:dyDescent="0.2">
      <c r="A271" s="66" t="s">
        <v>487</v>
      </c>
      <c r="B271" s="66" t="s">
        <v>487</v>
      </c>
      <c r="C271" s="66"/>
      <c r="D271" s="246" t="s">
        <v>487</v>
      </c>
      <c r="E271" s="246"/>
      <c r="F271" s="301"/>
      <c r="H271" s="246"/>
      <c r="K271" s="389"/>
    </row>
    <row r="272" spans="1:11" ht="174" customHeight="1" x14ac:dyDescent="0.2">
      <c r="A272" s="66"/>
      <c r="B272" s="230" t="s">
        <v>5</v>
      </c>
      <c r="C272" s="63"/>
      <c r="D272" s="259"/>
      <c r="E272" s="259"/>
      <c r="F272" s="301"/>
      <c r="H272" s="259"/>
      <c r="K272" s="259"/>
    </row>
    <row r="273" spans="1:11" ht="234.75" customHeight="1" x14ac:dyDescent="0.2">
      <c r="A273" s="320"/>
      <c r="B273" s="230" t="s">
        <v>5</v>
      </c>
      <c r="C273" s="63"/>
      <c r="D273" s="259"/>
      <c r="E273" s="259"/>
      <c r="F273" s="301"/>
      <c r="H273" s="259"/>
      <c r="K273" s="259"/>
    </row>
    <row r="274" spans="1:11" x14ac:dyDescent="0.2">
      <c r="A274" s="320"/>
      <c r="B274" s="320"/>
      <c r="C274" s="320"/>
      <c r="D274" s="246"/>
      <c r="E274" s="246"/>
      <c r="F274" s="301"/>
      <c r="H274" s="246"/>
      <c r="K274" s="389"/>
    </row>
  </sheetData>
  <sheetProtection algorithmName="SHA-512" hashValue="Kz17yR7yDUhPKHAbxb+8Ubr9OrogbUS7LEui8bJ4lRC17wylkfi39cqNaz/HdFu4WhepJR/W3IhsMpPtXuEczQ==" saltValue="q8Rda/eedAfnb3M5rphaQg==" spinCount="100000" sheet="1" objects="1" scenarios="1" selectLockedCells="1"/>
  <autoFilter ref="A1:H274" xr:uid="{D7EEE2EF-B883-4994-9F06-E910BF524133}"/>
  <pageMargins left="0.70866141732283472" right="0.70866141732283472" top="0.59055118110236227" bottom="0.59055118110236227" header="0.31496062992125984" footer="0.31496062992125984"/>
  <pageSetup paperSize="9" scale="75" fitToWidth="0" fitToHeight="0" orientation="landscape" r:id="rId1"/>
  <headerFooter>
    <oddHeader>&amp;L&amp;"Arial,Fett"Anforderungen SwissGAP Hortikultur&amp;R&amp;"Arial,Fett"Version Januar 2017_V2</oddHeader>
    <oddFooter>&amp;L&amp;8&amp;F&amp;R&amp;8Seite &amp;P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34877F936928942A5310F52EF6883E7" ma:contentTypeVersion="13" ma:contentTypeDescription="Ein neues Dokument erstellen." ma:contentTypeScope="" ma:versionID="3982d1a9278ab8b9335bffaf9ab618cd">
  <xsd:schema xmlns:xsd="http://www.w3.org/2001/XMLSchema" xmlns:xs="http://www.w3.org/2001/XMLSchema" xmlns:p="http://schemas.microsoft.com/office/2006/metadata/properties" xmlns:ns2="324b723c-5437-4a72-a15c-86db8d0e1f8c" xmlns:ns3="6f64aec2-0fe8-453d-8ad0-d8a7be13aae5" targetNamespace="http://schemas.microsoft.com/office/2006/metadata/properties" ma:root="true" ma:fieldsID="1eb646b7043ed3c396d8a4c5960e22cd" ns2:_="" ns3:_="">
    <xsd:import namespace="324b723c-5437-4a72-a15c-86db8d0e1f8c"/>
    <xsd:import namespace="6f64aec2-0fe8-453d-8ad0-d8a7be13aa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4b723c-5437-4a72-a15c-86db8d0e1f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dd2b0daa-8293-4d46-af3e-d99ddcb2437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64aec2-0fe8-453d-8ad0-d8a7be13aae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be12098-0296-4343-ac28-77948d6b4f9b}" ma:internalName="TaxCatchAll" ma:showField="CatchAllData" ma:web="6f64aec2-0fe8-453d-8ad0-d8a7be13aa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f64aec2-0fe8-453d-8ad0-d8a7be13aae5" xsi:nil="true"/>
    <lcf76f155ced4ddcb4097134ff3c332f xmlns="324b723c-5437-4a72-a15c-86db8d0e1f8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20DBE02-86CA-4982-B65B-5580C9598C87}"/>
</file>

<file path=customXml/itemProps2.xml><?xml version="1.0" encoding="utf-8"?>
<ds:datastoreItem xmlns:ds="http://schemas.openxmlformats.org/officeDocument/2006/customXml" ds:itemID="{9F7E06BC-F37E-4646-9BBB-D95815C2E5DB}"/>
</file>

<file path=customXml/itemProps3.xml><?xml version="1.0" encoding="utf-8"?>
<ds:datastoreItem xmlns:ds="http://schemas.openxmlformats.org/officeDocument/2006/customXml" ds:itemID="{A016A0C8-497D-40C9-95B0-4C33DA3FB8CF}"/>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8</vt:i4>
      </vt:variant>
    </vt:vector>
  </HeadingPairs>
  <TitlesOfParts>
    <vt:vector size="20" baseType="lpstr">
      <vt:lpstr>Intro</vt:lpstr>
      <vt:lpstr>Audit Info</vt:lpstr>
      <vt:lpstr>Deklaration 1</vt:lpstr>
      <vt:lpstr>Deklaration 2</vt:lpstr>
      <vt:lpstr>Deklaration 3</vt:lpstr>
      <vt:lpstr>Checkliste</vt:lpstr>
      <vt:lpstr>Resultat</vt:lpstr>
      <vt:lpstr>CL Suisse Garantie</vt:lpstr>
      <vt:lpstr>Bemerk_Verbesserungen_Korrektur</vt:lpstr>
      <vt:lpstr>Source</vt:lpstr>
      <vt:lpstr>Source PD</vt:lpstr>
      <vt:lpstr>Source_CL</vt:lpstr>
      <vt:lpstr>'Audit Info'!Druckbereich</vt:lpstr>
      <vt:lpstr>Checkliste!Druckbereich</vt:lpstr>
      <vt:lpstr>'CL Suisse Garantie'!Druckbereich</vt:lpstr>
      <vt:lpstr>'Deklaration 1'!Druckbereich</vt:lpstr>
      <vt:lpstr>'Deklaration 3'!Druckbereich</vt:lpstr>
      <vt:lpstr>Resultat!Druckbereich</vt:lpstr>
      <vt:lpstr>Checkliste!Drucktitel</vt:lpstr>
      <vt:lpstr>Source_CL!Drucktitel</vt:lpstr>
    </vt:vector>
  </TitlesOfParts>
  <Company>ProCert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Dougoud</dc:creator>
  <cp:lastModifiedBy>Martin Widmer</cp:lastModifiedBy>
  <cp:lastPrinted>2026-05-20T14:04:33Z</cp:lastPrinted>
  <dcterms:created xsi:type="dcterms:W3CDTF">2024-02-14T12:22:57Z</dcterms:created>
  <dcterms:modified xsi:type="dcterms:W3CDTF">2026-09-30T12:18:33Z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0x010100F34877F936928942A5310F52EF6883E7</vt:lpwstr>
  </property>
</Properties>
</file>